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85" firstSheet="8" activeTab="12"/>
  </bookViews>
  <sheets>
    <sheet name="Анал.табл." sheetId="1" state="hidden" r:id="rId1"/>
    <sheet name="гр.8" sheetId="2" state="hidden" r:id="rId2"/>
    <sheet name="гр.9" sheetId="3" state="hidden" r:id="rId3"/>
    <sheet name="гр. 10" sheetId="4" state="hidden" r:id="rId4"/>
    <sheet name="пр.3 разд.подр." sheetId="5" r:id="rId5"/>
    <sheet name="пр.5 целевые и ведомст" sheetId="6" r:id="rId6"/>
    <sheet name="пр.7-целевые прогр." sheetId="7" r:id="rId7"/>
    <sheet name="пр.8- субвенции" sheetId="8" r:id="rId8"/>
    <sheet name="пр.9-субсидии" sheetId="9" r:id="rId9"/>
    <sheet name="пр.10-иные межбюдж." sheetId="10" r:id="rId10"/>
    <sheet name="пр.11 источники" sheetId="11" r:id="rId11"/>
    <sheet name="пр.12-программа" sheetId="12" r:id="rId12"/>
    <sheet name="пр.13-верхн.предел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xlnm.Print_Titles" localSheetId="0">'Анал.табл.'!$9:$12</definedName>
    <definedName name="_xlnm.Print_Titles" localSheetId="9">'пр.10-иные межбюдж.'!$8:$9</definedName>
    <definedName name="_xlnm.Print_Titles" localSheetId="5">'пр.5 целевые и ведомст'!$8:$10</definedName>
    <definedName name="_xlnm.Print_Titles" localSheetId="6">'пр.7-целевые прогр.'!$9:$12</definedName>
    <definedName name="_xlnm.Print_Titles" localSheetId="7">'пр.8- субвенции'!$9:$10</definedName>
    <definedName name="_xlnm.Print_Area" localSheetId="0">'Анал.табл.'!$A$3:$U$432</definedName>
    <definedName name="_xlnm.Print_Area" localSheetId="3">'гр. 10'!#REF!</definedName>
    <definedName name="_xlnm.Print_Area" localSheetId="1">'гр.8'!$A$2:$D$49</definedName>
    <definedName name="_xlnm.Print_Area" localSheetId="2">'гр.9'!$A$2:$D$31</definedName>
    <definedName name="_xlnm.Print_Area" localSheetId="5">'пр.5 целевые и ведомст'!$A$1:$I$403</definedName>
    <definedName name="_xlnm.Print_Area" localSheetId="6">'пр.7-целевые прогр.'!$A$1:$K$133</definedName>
  </definedNames>
  <calcPr fullCalcOnLoad="1"/>
</workbook>
</file>

<file path=xl/comments1.xml><?xml version="1.0" encoding="utf-8"?>
<comments xmlns="http://schemas.openxmlformats.org/spreadsheetml/2006/main">
  <authors>
    <author>BOYA</author>
    <author>fin314</author>
  </authors>
  <commentList>
    <comment ref="A199" authorId="0">
      <text>
        <r>
          <rPr>
            <b/>
            <sz val="8"/>
            <rFont val="Tahoma"/>
            <family val="2"/>
          </rPr>
          <t>BOYA:</t>
        </r>
        <r>
          <rPr>
            <sz val="8"/>
            <rFont val="Tahoma"/>
            <family val="2"/>
          </rPr>
          <t xml:space="preserve">
</t>
        </r>
      </text>
    </comment>
    <comment ref="A83" authorId="0">
      <text>
        <r>
          <rPr>
            <b/>
            <sz val="8"/>
            <rFont val="Tahoma"/>
            <family val="2"/>
          </rPr>
          <t>BOYA:</t>
        </r>
        <r>
          <rPr>
            <sz val="8"/>
            <rFont val="Tahoma"/>
            <family val="2"/>
          </rPr>
          <t xml:space="preserve">
</t>
        </r>
      </text>
    </comment>
    <comment ref="T352" authorId="1">
      <text>
        <r>
          <rPr>
            <b/>
            <sz val="10"/>
            <rFont val="Tahoma"/>
            <family val="0"/>
          </rPr>
          <t>fin314: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BOYA</author>
  </authors>
  <commentList>
    <comment ref="B24" authorId="0">
      <text>
        <r>
          <rPr>
            <b/>
            <sz val="8"/>
            <rFont val="Tahoma"/>
            <family val="2"/>
          </rPr>
          <t>BOYA: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<sst xmlns="http://schemas.openxmlformats.org/spreadsheetml/2006/main" count="4614" uniqueCount="1108">
  <si>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переданных полномочий:</t>
  </si>
  <si>
    <t>Выплата единовременного пособия при всех формах устройства детей, лишенных родительского попечения, в семью.</t>
  </si>
  <si>
    <t>Закон автономного округа от 9 июня 2009 года № 86-оз "О дополнительных гарантиях и дополнительных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родителей, усыновителей, приемных родителей,патронатных воспитателей и воспитателей детских домов семейного типа в ХМАО-Югре."</t>
  </si>
  <si>
    <t>Субвенции на предоставление дополнительных мер социальной поддержки семьям опекунов на содержание подопечных детей и  приемных родителей.</t>
  </si>
  <si>
    <t>Субвенции на предоставление дополнительных мер социальной поддержки детей-сирот и детей, оставшихся без попечения родителей.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</si>
  <si>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образования.</t>
  </si>
  <si>
    <t>Субвенции местным бюджетам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из бюджета автономного округа.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</si>
  <si>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органами местного самоуправления деятельности по опеке и попечительству.</t>
  </si>
  <si>
    <t>0501</t>
  </si>
  <si>
    <t>Подпрограмма "Проектирование и строительство инженерных сетей"</t>
  </si>
  <si>
    <t>Социальная помощь</t>
  </si>
  <si>
    <t>Выполнение других обязательств государства</t>
  </si>
  <si>
    <t>0920300</t>
  </si>
  <si>
    <t>5222700</t>
  </si>
  <si>
    <t>Реконтрукция и модернизация сетей теплоснабжения для подготовки к осенне-зимнему периоду</t>
  </si>
  <si>
    <t>5202900</t>
  </si>
  <si>
    <t>Программа профилактика правонарушение в Ханты-Мансийском автономном округе-Югре на 2011-2013 годы подрограмма "Профилактика правонарушений"</t>
  </si>
  <si>
    <t>2670515</t>
  </si>
  <si>
    <t>Подпрограмма "Развитие материально-технической базы учреждений образования Ханты-Мансийского автономного округа - Югры"</t>
  </si>
  <si>
    <t>2011 год</t>
  </si>
  <si>
    <t xml:space="preserve">2012 год </t>
  </si>
  <si>
    <t>Уведомление ДФ ХМАО-Югры от 26.10.2011 №2604; от 22.11.2011 №2957</t>
  </si>
  <si>
    <t xml:space="preserve"> -ДМС (Субвенции -обеспечение жильем  инвалидов войны и участников боевых действий, участников ВОВ, граждан, награжденных знаком" Жителю блокадного Ленинграда" (средства федерального и окружного бюджета)</t>
  </si>
  <si>
    <t>МБДОУ "Золотая рыбка" (Содержание)</t>
  </si>
  <si>
    <t>МБДОУ "Елочка" (Содержание)</t>
  </si>
  <si>
    <t>МБДОУ "Морозко" (Содержание)</t>
  </si>
  <si>
    <t>МБДОУ "Крепыш" (Содержание)</t>
  </si>
  <si>
    <t>МБДОУ "Рябинка" (Содержание)</t>
  </si>
  <si>
    <t>МБДОУ "Незабудка" (Содержание)</t>
  </si>
  <si>
    <t>МБДОУ "Буратино" (Содержание)</t>
  </si>
  <si>
    <t>МБДОУ "Росинка" (Содержание)</t>
  </si>
  <si>
    <t>МБДОУ "Родничок" (Содержание)</t>
  </si>
  <si>
    <t>МБДОУ "Белоснежка" (Содержание)</t>
  </si>
  <si>
    <t>МБДОУ "Ласточка" (Содержание)</t>
  </si>
  <si>
    <t xml:space="preserve"> -МБДОУ "Золотая рыбка" </t>
  </si>
  <si>
    <t xml:space="preserve"> -МБДОУ "Елочка" </t>
  </si>
  <si>
    <t xml:space="preserve"> -МБДОУ "Морозко" </t>
  </si>
  <si>
    <t xml:space="preserve"> -МБДОУ "Крепыш" </t>
  </si>
  <si>
    <t xml:space="preserve"> -МБДОУ "Незабудка" </t>
  </si>
  <si>
    <t xml:space="preserve"> -МБДОУ "Буратино" </t>
  </si>
  <si>
    <t xml:space="preserve"> -МБДОУ "Росинка" </t>
  </si>
  <si>
    <t xml:space="preserve"> -МБДОУ "Родничок" </t>
  </si>
  <si>
    <t xml:space="preserve"> -МБДОУ "Белоснежка" </t>
  </si>
  <si>
    <t>МБОУ ДОД Детская школа искусств им.Кузьмина (Содержание)</t>
  </si>
  <si>
    <t>МБОУ ДОД Детская школа искусств № 2 (Содержание)</t>
  </si>
  <si>
    <t>МБОУ ДОД ДШИ им.А.Кузьмина  -программа "Культура Югры" на 2011-2013 годы и на перспективу до 2015 года подпрограмма "Художественное образование"</t>
  </si>
  <si>
    <t>МКУ "Капитальное строительство" (ремонт СК "Юность")</t>
  </si>
  <si>
    <t xml:space="preserve"> -МБДОУ "Ласточка" </t>
  </si>
  <si>
    <t xml:space="preserve"> -МБОУ ДОД Детская школа искусств № 2 </t>
  </si>
  <si>
    <t xml:space="preserve"> -МБУ ЦСП "Спорт - Альтаир" </t>
  </si>
  <si>
    <t xml:space="preserve"> -МАУ Региональный историко-культурный и экологический центр </t>
  </si>
  <si>
    <t xml:space="preserve"> -МБОУ ДОД ДЮСШ №2 </t>
  </si>
  <si>
    <t xml:space="preserve"> -МБОУ ДОД ДЮСШ № 3 </t>
  </si>
  <si>
    <t>МАУ Региональный историко-культурный и экологический центр (Содержание)</t>
  </si>
  <si>
    <t>МБУ Централизованная библиотечная система (Содержание)</t>
  </si>
  <si>
    <t>МБУ Централизованная библиотечная система Программа "Культура Югры" на 2011-2013 годы и на перспективу до 2015 года. Подпрограмма"Библиотечное дело"</t>
  </si>
  <si>
    <t xml:space="preserve"> -МБУ Централизованная библиотечная система </t>
  </si>
  <si>
    <t xml:space="preserve"> -МБОУ ДОД Детская школа искусств им.Кузьмина </t>
  </si>
  <si>
    <t xml:space="preserve"> -МАУ "Региональный историко-культурный и экологический центр" </t>
  </si>
  <si>
    <t xml:space="preserve"> -МБУ "Централизованная библиотечная система"</t>
  </si>
  <si>
    <t xml:space="preserve"> -МАУ "Центр культуры и досуга"</t>
  </si>
  <si>
    <t xml:space="preserve"> -МАУ "Региональный историко-культурный и экологический центр"</t>
  </si>
  <si>
    <t>МБЛПУ Горбольница № 1 (Содержание)</t>
  </si>
  <si>
    <t xml:space="preserve">МБЛПУ Горбольница № 2   п.Высокий   (Содержание)   </t>
  </si>
  <si>
    <t>МБЛПУ  Горбольница № 1- Ведомственная целевая программа "Анти-спид на 2011-2012 годы"</t>
  </si>
  <si>
    <t>МБЛПУ Горбольница № 1 -Ведомственная целевая программа "Неотложные меры борьбы с туберкулезом на 2011-2012 годы"</t>
  </si>
  <si>
    <t xml:space="preserve">  -МБЛПУ Горбольница № 1 (Содержание)</t>
  </si>
  <si>
    <t xml:space="preserve">  -МБЛПУ Горбольница № 2   п.Высокий   (Содержание)   </t>
  </si>
  <si>
    <t>МБЛПУ ЦВЛД Жемчужинка   (Содержание)</t>
  </si>
  <si>
    <t xml:space="preserve"> - МБЛПУ Городская больница №1</t>
  </si>
  <si>
    <t xml:space="preserve"> - МБЛПУ Городская больница № 2</t>
  </si>
  <si>
    <t xml:space="preserve">  -МБЛПУ Городская  больница № 1</t>
  </si>
  <si>
    <t xml:space="preserve">  -МБЛПУ Городская  больница № 2</t>
  </si>
  <si>
    <t xml:space="preserve"> -МБДОУ "Росинка"</t>
  </si>
  <si>
    <t xml:space="preserve"> -МБДОУ " Родничок"</t>
  </si>
  <si>
    <t>МБУ ЦСП "Спорт - Альтаир" (Содержание)</t>
  </si>
  <si>
    <t>МБУ "Мегионские новости" (содержание)</t>
  </si>
  <si>
    <t xml:space="preserve"> -МБОУ ДОД "Детская школа искусств № 2"</t>
  </si>
  <si>
    <t xml:space="preserve"> -МБУ Централизованная библиотечная система</t>
  </si>
  <si>
    <t xml:space="preserve"> -МБЛПУ Горбольница № 1 </t>
  </si>
  <si>
    <t xml:space="preserve"> -МБЛПУ Горбольница № 2</t>
  </si>
  <si>
    <t>Сумма с учетом изменений от 13.07.2011 №173</t>
  </si>
  <si>
    <t>Изменения (сентябрь)</t>
  </si>
  <si>
    <t>Сумма с учетом изменений от 27.09.2011 №182</t>
  </si>
  <si>
    <t>Изменения (октябрь)</t>
  </si>
  <si>
    <t>Сумма с учетом изменений от 21.10.2011 №189</t>
  </si>
  <si>
    <t>Изменения (ноябрь)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</si>
  <si>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</si>
  <si>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</si>
  <si>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</si>
  <si>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</si>
  <si>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</si>
  <si>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Приложение  11</t>
  </si>
  <si>
    <t>Приложение  13</t>
  </si>
  <si>
    <t xml:space="preserve">                           Верхний предел муниципального внутреннего долга</t>
  </si>
  <si>
    <t xml:space="preserve">                                           городского округа город Мегион</t>
  </si>
  <si>
    <t xml:space="preserve">                                                          на 01.01.2012 года</t>
  </si>
  <si>
    <t>Вид долгового обязательства</t>
  </si>
  <si>
    <t>Сумма с учетом изменений  от 27.109.2011 №182</t>
  </si>
  <si>
    <t xml:space="preserve">Сумма с учетом изменений </t>
  </si>
  <si>
    <t>Муниципальные гарантии городского округа город Мегион</t>
  </si>
  <si>
    <t>Общая сумма долга  на 01.01.2011 г.</t>
  </si>
  <si>
    <t>Погашение кредита в 2011 году</t>
  </si>
  <si>
    <t>Общая сумма долга  на 01.01.2012 г.</t>
  </si>
  <si>
    <t>Управление физической культуры и спорта (содержание)</t>
  </si>
  <si>
    <t>Письмо ДО и МП от 03.10.2011 №1978-ЛС "О перераспределении плановых ассигнований, выделенных на оснащение спортивно-технических клубов  и кабинетов безопасности дорожного  движения современным оборудованием и тренажерами", Письмо ДО и МП от 10.11.2011 №2280-ЛС</t>
  </si>
  <si>
    <t>МОУ СОШ №7</t>
  </si>
  <si>
    <t>Письма  ДО и МП от 03.10.2011 №1978-ЛС, от 10.11.2011 №2280-ЛС</t>
  </si>
  <si>
    <t>Отдел внутренних дел по г.Мегиону</t>
  </si>
  <si>
    <t>Письмо МКУ"КС" от 10.11.2011 №2019, служебная записка о перераспределении плановых  ассигнования, в целях отражения расходов в  соответствии с КБК</t>
  </si>
  <si>
    <t>Письмо МКУ "КС" от 10.11.2011 №2019  , служебная записка о перераспределении плановых  ассигнования, в целях отражения расходов в  соответствии с КБК</t>
  </si>
  <si>
    <t>Амбулаторная помощь</t>
  </si>
  <si>
    <t>Скорая медицинская помощь</t>
  </si>
  <si>
    <t>Графа 8: Перераспределение по распоряжениям главы города, письмам главных распорядителей и получателей бюджетных средств.</t>
  </si>
  <si>
    <t>4359900</t>
  </si>
  <si>
    <t>Департамент образования-субвенции на выплату компенсаций части родительской платы за содержание ребенка в государственных и муниципальных образовательных учреждениях</t>
  </si>
  <si>
    <t>Прочие расходы  социальной политики</t>
  </si>
  <si>
    <t>Администрация (Субвенции на осуществление деятельности по опеке и попечительству)</t>
  </si>
  <si>
    <t>Департамент муниципальной собственности  (непрограмные инвестиции)</t>
  </si>
  <si>
    <t>20</t>
  </si>
  <si>
    <t>Программа  "энергосбережение и повышение энергетической эффективности в ХМАО-Югре на 2010-2015 годы и на перспективу до 2020 года"</t>
  </si>
  <si>
    <t>20.1</t>
  </si>
  <si>
    <t>6000500</t>
  </si>
  <si>
    <t xml:space="preserve">Администрация города - выплаты по  исполнительному листу </t>
  </si>
  <si>
    <t xml:space="preserve">Благотворительное пожертвование на реконструкцию площади </t>
  </si>
  <si>
    <t>Выплата по исполнительному листу</t>
  </si>
  <si>
    <t>от  25.11.2011 № 197</t>
  </si>
  <si>
    <t>от 25.11.2011  № 197</t>
  </si>
  <si>
    <t>Распределение бюджетных ассигнований по разделам, подразделам, целевым статьям и видам расходов  классификации расходов бюджета городского округа город Мегион в ведомственной структуре расходов на 2011 год</t>
  </si>
  <si>
    <t>от 25.11.2011 № 197</t>
  </si>
  <si>
    <t>от 25.11.2011 №197</t>
  </si>
  <si>
    <t>МКУ "Капитальное строительство" -подпрограмма "Развитие материально-технической базы сферы образования" программы "Новая школа Югры" (2010 год)</t>
  </si>
  <si>
    <t>МДОУ "Теремок" (Содержание)</t>
  </si>
  <si>
    <t>Капитальный ремонт муниципального жилищного фонда</t>
  </si>
  <si>
    <t>3500200</t>
  </si>
  <si>
    <t xml:space="preserve">Адресная программа "Капитальный  ремонт  многоквартирных  домов" </t>
  </si>
  <si>
    <t>Субвенция на обеспечение прав детей-инвалидов и семей, имеющих детей-инвалидов на образование, воспитание и обучение (бюджет округа)</t>
  </si>
  <si>
    <t>Общее образование</t>
  </si>
  <si>
    <t>МОУ  СОШ№ 1 (Содержание)</t>
  </si>
  <si>
    <t>0700</t>
  </si>
  <si>
    <t>0709</t>
  </si>
  <si>
    <t>МОУ  СОШ№ 2 (Содержание)</t>
  </si>
  <si>
    <t>МОУ  СОШ № 3 (Содержание)</t>
  </si>
  <si>
    <t>МОУ СОШ № 4 (Содержание)</t>
  </si>
  <si>
    <t>Подпрограмма "Профилактика правонарушений" программы ""Профилактика правонарушений в Ханты-Мансийском автономном округе - Югре на 2011-2013 годы"</t>
  </si>
  <si>
    <t>Управление физической культуры и спорта</t>
  </si>
  <si>
    <t>Другие вопросы в области национальной экономики</t>
  </si>
  <si>
    <t>Администрация города - программы "Поддержка и развитие малого и среднего предпринимательства на территории городского округа город Мегион на 2011-2015 годы" и "Поддержка и развитие малого и среднего предпринимательства на территории ХМАО-Югры на 2011-2013 годы"</t>
  </si>
  <si>
    <t xml:space="preserve"> -  на выплату вознаграждения за выполнение функций классного руководителя педагогическим работникам образовательных учреждений </t>
  </si>
  <si>
    <t>Другие  вопросы  в  области образования</t>
  </si>
  <si>
    <t>классификации расходов бюджета городского округа город Мегион</t>
  </si>
  <si>
    <t>09</t>
  </si>
  <si>
    <t>05</t>
  </si>
  <si>
    <t>8.2</t>
  </si>
  <si>
    <t>9.1</t>
  </si>
  <si>
    <t>4400200</t>
  </si>
  <si>
    <t>14</t>
  </si>
  <si>
    <t>15</t>
  </si>
  <si>
    <t>Администрация города -адресная программа "Капитальный  ремонт  многоквартирных  домов"(бюджет АО и местный бюджет)</t>
  </si>
  <si>
    <t xml:space="preserve">Программа "Модернизация и реформирование жилищно-коммунального комплекса Ханты-Мансийского автономного округа - Югры" на 2011-2013 годы </t>
  </si>
  <si>
    <t>5222100</t>
  </si>
  <si>
    <t>5224400</t>
  </si>
  <si>
    <t>5222601</t>
  </si>
  <si>
    <t>5222600</t>
  </si>
  <si>
    <t>5222603</t>
  </si>
  <si>
    <t>5222800</t>
  </si>
  <si>
    <t>Субвенции местным бюджетам на осуществление полномочий по хранению, комплектованию, учету  и использованию архивных документов, относящихся к государственной собственности</t>
  </si>
  <si>
    <t>08</t>
  </si>
  <si>
    <t>07</t>
  </si>
  <si>
    <t>0700500</t>
  </si>
  <si>
    <t>0020300</t>
  </si>
  <si>
    <t>0022500</t>
  </si>
  <si>
    <t>0021200</t>
  </si>
  <si>
    <t>Школы-детские сады, школы начальные, неполные средние и средние</t>
  </si>
  <si>
    <t>Субсидии некомерческим организациям</t>
  </si>
  <si>
    <t>Субвенции местным бюджетам на ежемесячное денежное вознаграждение за классное руководство из бюджета автономного округа</t>
  </si>
  <si>
    <t xml:space="preserve">Программа "Новая школа  - Югры" на 2010-2013 годы </t>
  </si>
  <si>
    <t>Организационно-воспитательная работа с молодежью</t>
  </si>
  <si>
    <t>Проведение мероприятий для детей и молодежи</t>
  </si>
  <si>
    <t>Мероприятия в области социальной политики</t>
  </si>
  <si>
    <t>5140100</t>
  </si>
  <si>
    <t xml:space="preserve">Мероприятия по организации оздоровительной кампании детей </t>
  </si>
  <si>
    <t>Ведомственная целевая программа  "Совершенствование организации и осуществление мероприятий по работе с детьми, подростками и молодежью на 2011-2013 годы"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</si>
  <si>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</si>
  <si>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Учреждения, обеспечивающие предоставление услуг в сфере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</si>
  <si>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</si>
  <si>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Иные безвозмездные и безвозвратные перечисления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</si>
  <si>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</si>
  <si>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</si>
  <si>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</si>
  <si>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</si>
  <si>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</si>
  <si>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</si>
  <si>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</si>
  <si>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</si>
  <si>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</si>
  <si>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</si>
  <si>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</si>
  <si>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</si>
  <si>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</si>
  <si>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</si>
  <si>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</si>
  <si>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</si>
  <si>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</si>
  <si>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</si>
  <si>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</si>
  <si>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</si>
  <si>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>Субвенции на предоставление дополнительных мер социальной поддержки детей-сирот и детей, оставшихся без попечения родителей,усыновителей,приемных родителей.</t>
  </si>
  <si>
    <t>Мероприяти в области культуры</t>
  </si>
  <si>
    <t>4500000</t>
  </si>
  <si>
    <t>Периодические издания, учрежденные органами законодательной и исполнительной власти</t>
  </si>
  <si>
    <t>ДЕПАРТАМЕНТ МУНИЦИПАЛЬНОЙ СОБСТВЕННОСТИ</t>
  </si>
  <si>
    <t>Реализация государственной политики в области приватизации и управленнии государственной и муниципальной 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</si>
  <si>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</si>
  <si>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</si>
  <si>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Мероприятия в области строительства, архитектуры и градостроительства</t>
  </si>
  <si>
    <t xml:space="preserve">Мероприятия по ремонту многоквартирных домов </t>
  </si>
  <si>
    <t>Обеспечение жильем инвалидов войны и участников боевых действий, участников ВОВ, ветеранов боевых действий, военнослужащих, членов семей погибших (умерших) участников ВОВ, инвалидов и семй, имеющих детей - инвалидов</t>
  </si>
  <si>
    <t xml:space="preserve">ДЕПАРТАМЕНТ ФИНАНСОВ </t>
  </si>
  <si>
    <t>Милиция общественной безопасности (муниципальная целевая программа "Комплексные мероприятия по профилактике правонарушений на территории городского округа г.Мегион")</t>
  </si>
  <si>
    <t>Процентные платежи по долговым обязательствам</t>
  </si>
  <si>
    <t>Процентные платежи по муниципальному долгу</t>
  </si>
  <si>
    <t xml:space="preserve">ДЕПАРТАМЕНТ ОБРАЗОВАНИЯ И МОЛОДЕЖНОЙ ПОЛИТИКИ </t>
  </si>
  <si>
    <t>Детские дошкольные учреждения</t>
  </si>
  <si>
    <t>Утверждено решением Думы                                     от 07.12.2010 № 100</t>
  </si>
  <si>
    <t>МОУ  № 5 "Гимназия" (Содержание)</t>
  </si>
  <si>
    <t>МОУ  СОШ № 6 (Содержание)</t>
  </si>
  <si>
    <t>МОУ  СОШ № 7 (Содержание)</t>
  </si>
  <si>
    <t xml:space="preserve"> - по субвенциям на реализацию основных общеобразовательных программ </t>
  </si>
  <si>
    <t>5100301</t>
  </si>
  <si>
    <t>Мероприятия, направленные на снижение напряженности на рынке труда (средства федерального бюджета)</t>
  </si>
  <si>
    <t>Мероприятия, направленные на снижение напряженности на рынке труда (средства автономного округа)</t>
  </si>
  <si>
    <t>Подпрограмма "Стимулирование застройщиков по реализации проектов развития застроенных территорий" программы "Содействие развитию жилищного строительства на 2011-2013 годы и на период до 2015 года"</t>
  </si>
  <si>
    <t xml:space="preserve"> - на реализацию отдельного государственного полномочия по информационному обеспечению </t>
  </si>
  <si>
    <t>Департамент образования и молодежной политики (Содержание аппарата управления)</t>
  </si>
  <si>
    <t>Департамент образования и молодежной политики (Содержание)</t>
  </si>
  <si>
    <t>Программа"Новая школа Югры" на 2010-2013 годы подпрограмма "Инновационное развитие образования"</t>
  </si>
  <si>
    <t>7950000</t>
  </si>
  <si>
    <t>795000</t>
  </si>
  <si>
    <t>Программа"Новая школа Югры" на 2010-2013 годы подпрограмма "Обеспечение комплексной безопасности и комфортных условий образовательного процесса"</t>
  </si>
  <si>
    <t>Администрация города - единовременные выплаты к Дню Победы</t>
  </si>
  <si>
    <t>Программа "Культура Югры" на 2011-2013 годы и на перспективу до 2015 года подпрограмма "Художественное образование"</t>
  </si>
  <si>
    <t>Молодежная политика и оздоровление детей</t>
  </si>
  <si>
    <t>ММУ "Старт" (Содержание)</t>
  </si>
  <si>
    <t>Администрация (Субвенции на осуществление федеральных полномочий по госрегистрации актов гражданского состояния (федеральный и окружной бюджет)</t>
  </si>
  <si>
    <t>Закон автономного округа от 07ноября 2006года № 115-оз" О мерах социальной поддержки отдельных категорий граждан в Ханты-Мансийском автономном округе -Югре"</t>
  </si>
  <si>
    <t>Субвенции на бесплатное изготовление и ремонт зубных протезов</t>
  </si>
  <si>
    <t>Закон автономного округа от 19 июля 2006 года №83-оз "О социальной поддержке педагогических работников и иных категорий граждан, проживающих и работающих в сельской местности, рабочих поселках (поселках городского типа) Ханты-Мансийского автномного округа-Югры, по оплате жилого помещения и коммунальных услуг</t>
  </si>
  <si>
    <t xml:space="preserve">Субвенция на предоставление мер соцподдержки педработникам и иным категориям граждан, проживающих и работающихв в сельской местности по оплате жилого помещения и коммунальных услуг </t>
  </si>
  <si>
    <t>Прочие мероприятия по благоустройству</t>
  </si>
  <si>
    <t>0503</t>
  </si>
  <si>
    <t>Субвенции ФБ на возмещение части затрат на закупку кормов для маточного поголовья крупного рогатого скота</t>
  </si>
  <si>
    <t>ММУ "Старт" (Программа профилактика правонарушение в Ханты-Мансийском автономном округе-Югре на 2011-2013 годы подрограмма "Профилактика правонарушений")</t>
  </si>
  <si>
    <t>0707</t>
  </si>
  <si>
    <t xml:space="preserve"> -Департамент образования и молодежной политики </t>
  </si>
  <si>
    <t>Средства массовой информации</t>
  </si>
  <si>
    <t>Периодическая печать и издательства</t>
  </si>
  <si>
    <t>070</t>
  </si>
  <si>
    <t>005</t>
  </si>
  <si>
    <t>3</t>
  </si>
  <si>
    <t>4</t>
  </si>
  <si>
    <t>5</t>
  </si>
  <si>
    <t>6</t>
  </si>
  <si>
    <t>7</t>
  </si>
  <si>
    <t>7.1</t>
  </si>
  <si>
    <t>8</t>
  </si>
  <si>
    <t>8.1</t>
  </si>
  <si>
    <t>9</t>
  </si>
  <si>
    <t>10</t>
  </si>
  <si>
    <t>014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</si>
  <si>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</si>
  <si>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</si>
  <si>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5220000</t>
  </si>
  <si>
    <t>3380000</t>
  </si>
  <si>
    <t>500</t>
  </si>
  <si>
    <t>Аналитическая таблица расходов бюджета городского округа города Мегион на 2011 год</t>
  </si>
  <si>
    <t>Наименование раздела</t>
  </si>
  <si>
    <t>код раздела</t>
  </si>
  <si>
    <t>код подраздела</t>
  </si>
  <si>
    <t>Расходы, осуществляемые по вопросам местного значения</t>
  </si>
  <si>
    <t>расходы, осуществляемые за счет  субвенций, субсидий и межбюджетных трансфертов других бюджетов</t>
  </si>
  <si>
    <t>Всего</t>
  </si>
  <si>
    <t>ОБЩЕГОСУДАРСТВЕННЫЕ ВОПРОСЫ</t>
  </si>
  <si>
    <t>.01</t>
  </si>
  <si>
    <t>040</t>
  </si>
  <si>
    <t>080</t>
  </si>
  <si>
    <t>Изменения</t>
  </si>
  <si>
    <t>С учетом изменений</t>
  </si>
  <si>
    <t>Программа "Улучшение жилищных условий населения Ханты-Мансийского автономного округа - Югры" на 2005-2015 годы</t>
  </si>
  <si>
    <t>Функционирование высшего должностного лица органа местного самоуправления</t>
  </si>
  <si>
    <t>Подпрограмма "Обеспечение жилыми помещениями граждан, проживающих в жилых помещениях, непригодных для проживания"</t>
  </si>
  <si>
    <t>Субвенции местным бюджетам на ежемесячное денежное вознаграждение за классное руководство из федерального бюджета</t>
  </si>
  <si>
    <t>5200901</t>
  </si>
  <si>
    <t>2</t>
  </si>
  <si>
    <t>2.1</t>
  </si>
  <si>
    <t>Подпрограмма 1 "Развитие потенциала молодежи"</t>
  </si>
  <si>
    <t xml:space="preserve"> - МБЛПУ "Детская городская больница Жемчужинка"  (Содержание)</t>
  </si>
  <si>
    <t xml:space="preserve"> - на предоставление учащимся общеобразовательных учреждений завтраков и обедов</t>
  </si>
  <si>
    <t>Подпрограмма "Обеспечение комплексной безопасности и комфортных условий образовательного процесса"</t>
  </si>
  <si>
    <t>Здравоохранение</t>
  </si>
  <si>
    <t>Социальная политика</t>
  </si>
  <si>
    <t>Физическая культура и спорт</t>
  </si>
  <si>
    <t>Всего субвенций</t>
  </si>
  <si>
    <t>Общегосударственные вопросы</t>
  </si>
  <si>
    <t>090</t>
  </si>
  <si>
    <t>Руководство и управление в сфере установленных функций</t>
  </si>
  <si>
    <t>Государственная регистрация актов гражданского состояния</t>
  </si>
  <si>
    <t>Ведомственная целевая программа на 2011-2013 годы  "Сохранение культурного наследия на 2011 год"</t>
  </si>
  <si>
    <t>Ведомственная целевая программа на 2011-2013 годы  "Безопасность в учреждениях культуры на 2011год"</t>
  </si>
  <si>
    <t>Ведомственная целевая программа "Центр народных художественных ремесел и промыслов" на 2011 год</t>
  </si>
  <si>
    <t>Вед</t>
  </si>
  <si>
    <t>Рз</t>
  </si>
  <si>
    <t>Пр</t>
  </si>
  <si>
    <t>Цел</t>
  </si>
  <si>
    <t>ВСЕГО иных межбюджетных трансфертов</t>
  </si>
  <si>
    <t>Национальная безопасность и правоохранительная деятельность</t>
  </si>
  <si>
    <t>Воинские формирования (органы, подразделения)</t>
  </si>
  <si>
    <t>Наименование главного распорядителя, распорядителя, получателя средств бюджета городского округа</t>
  </si>
  <si>
    <t>Коды</t>
  </si>
  <si>
    <t xml:space="preserve"> -Департамент образования и молодежной политики (МАОУ "СОШ №9")</t>
  </si>
  <si>
    <t>Приложение 9</t>
  </si>
  <si>
    <t>4219900</t>
  </si>
  <si>
    <t>Программа"Новая школа Югры" на 2010-2013 годы подпрограмма "Обеспечение комплексной безопасности и комфортных условий образовательного процесса", в том числе по бюджетополучателям:</t>
  </si>
  <si>
    <t>0111</t>
  </si>
  <si>
    <t>0113</t>
  </si>
  <si>
    <t>Раздел подраз        дел</t>
  </si>
  <si>
    <t xml:space="preserve"> -Администрация города</t>
  </si>
  <si>
    <t xml:space="preserve"> -Управление физической культуры и спорта</t>
  </si>
  <si>
    <t xml:space="preserve"> -ММУ "Старт" </t>
  </si>
  <si>
    <t xml:space="preserve"> -МУ Централизованная библиотечная система </t>
  </si>
  <si>
    <t>Уведомления ХМАО-Югры</t>
  </si>
  <si>
    <t>5224500</t>
  </si>
  <si>
    <t>Департамент муниципальной собственности -программа "Улучшение жилищных условий населения Ханты-Мансийского автономного округа - Югры" на 2005-2015 годы, в том числе:</t>
  </si>
  <si>
    <t>Непрограмные инвестиции в основные фонды</t>
  </si>
  <si>
    <t>1020102</t>
  </si>
  <si>
    <t>Ведомственная целевая программа "Пожарная безопасность в муниципальных учреждениях здравоохранения городского округа город Мегион на 2011-2013 годы", в том числе по бюджетополучателям:</t>
  </si>
  <si>
    <t>Субвенции на денежные выплаты медперсоналу ФАП, врачам, фельдшерам и мед.сестрам скорой медицинской помощи (федеральный бюджет), в том числе по бюджетополучателям:</t>
  </si>
  <si>
    <t>Субвенции на денежные выплаты медперсоналу ФАП, врачам, фельдшерам и мед.сестрам скорой медицинской помощи (бюджет автономного округа), в том числе по бюджетополучателям:</t>
  </si>
  <si>
    <t>Субвенции на предоставление поддержки педагогическим работникам и иным категориям граждан, проживающих и работающих в сельской местности  по оплате жилого помещения и коммунальных услуг, в том числе по бюджетополучателям:</t>
  </si>
  <si>
    <t xml:space="preserve">Межбюджетные трансферты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 </t>
  </si>
  <si>
    <t xml:space="preserve">Военный  персонал  </t>
  </si>
  <si>
    <t>Функционирование органов в сфере национальной безопасности, правоохранительной деятельности и обороны</t>
  </si>
  <si>
    <t>Вещевое обеспечение</t>
  </si>
  <si>
    <t>Целевые программы муниципальных образований</t>
  </si>
  <si>
    <t>Долгосрочная целевая программа городского округа "Мероприятия по профилактике терроризма и экстремизма, а также минимизации и (или) ликвидации последствий проявлений терроризма и экстремизма в границах городского округа город мегион"</t>
  </si>
  <si>
    <t xml:space="preserve"> "Комплексные мероприятия по профилактике правонарушений на территории городского округа г.Мегион"</t>
  </si>
  <si>
    <t>Предупреждение и ликвидация последствий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</si>
  <si>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</si>
  <si>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</si>
  <si>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Поисковые и аварийно-спасательные учреждения</t>
  </si>
  <si>
    <t>Выполнение функций бюджетными учреждениями</t>
  </si>
  <si>
    <t>Автомобильный транспорт</t>
  </si>
  <si>
    <t>Субсидии юридическим лицам</t>
  </si>
  <si>
    <t>Программа "Развитие транспортной системы Югры"</t>
  </si>
  <si>
    <t>Информационные технологии и связь</t>
  </si>
  <si>
    <t>Муниципальные целевые программы</t>
  </si>
  <si>
    <t>Реализация государственных функций в области национальной экономики</t>
  </si>
  <si>
    <t>Программа Капитальный ремонт жилого фонда"</t>
  </si>
  <si>
    <t>Программа "Подготовка к осенне-зимнему периоду"</t>
  </si>
  <si>
    <t xml:space="preserve">Субсидии юридическим лицам </t>
  </si>
  <si>
    <t>3510300</t>
  </si>
  <si>
    <t>3510500</t>
  </si>
  <si>
    <t>Мероприятия в области коммунального хозяйства</t>
  </si>
  <si>
    <t>5222706</t>
  </si>
  <si>
    <t>0020400</t>
  </si>
  <si>
    <t>0014301</t>
  </si>
  <si>
    <t>0013800</t>
  </si>
  <si>
    <t>Администрация города- программа "Содержание объектов внешнего благоустройства городского округа город Мегион на 2009 год".</t>
  </si>
  <si>
    <t>Администрация города- программа "Содержания и текущего ремонта автомобильных дорог,  проездов и элементов обустройства улично-дорожной сети городского округа город Мегион на 2009 год".</t>
  </si>
  <si>
    <t>Программа "Новая школа -Югры" на 2011-2013 годы</t>
  </si>
  <si>
    <t>Учреждения по внешкольной работе с детьми</t>
  </si>
  <si>
    <t>Обеспечение деятельности подведомственных учреждений</t>
  </si>
  <si>
    <t xml:space="preserve">Культура и кинематография </t>
  </si>
  <si>
    <t>Мероприятия в сфере культуры, кинематографии и средств массовой информации</t>
  </si>
  <si>
    <t>Комплектование книжных фондов библиотек муниципальных образований</t>
  </si>
  <si>
    <t>Подпрограмма"Библиотечное дело"</t>
  </si>
  <si>
    <t xml:space="preserve">Подпрограмма "Обеспечение комплексной безопасности и комфортных условий в учреждениях культуры" 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</si>
  <si>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</si>
  <si>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</si>
  <si>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</si>
  <si>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>Больницы, клиники, госпитали, медико-санитарные части</t>
  </si>
  <si>
    <t>Поликлиники, амбулатории, диагностические центры</t>
  </si>
  <si>
    <t xml:space="preserve">Денежные выплаты медицинскому персоналу фельдшерско-акушерских пунктов, врачам, фельдшерам и медицинским сестрам скорой медицинской помощи </t>
  </si>
  <si>
    <t>МУ "Капитальное строительство" (Содержание муниципального имущества)</t>
  </si>
  <si>
    <t>МБУ "МЦИКТ "Вектор" (Содержание)</t>
  </si>
  <si>
    <t>Администрация ( научно-исследовательские работы по разработке "Стратегии социально- экономического развития города")</t>
  </si>
  <si>
    <t>Приложение 3</t>
  </si>
  <si>
    <t>Культура (строительство)</t>
  </si>
  <si>
    <t>Культура (реконструкция)</t>
  </si>
  <si>
    <t>2.2</t>
  </si>
  <si>
    <t>2.3</t>
  </si>
  <si>
    <t>3.1</t>
  </si>
  <si>
    <t>7.3</t>
  </si>
  <si>
    <t>9.2</t>
  </si>
  <si>
    <t>9.3</t>
  </si>
  <si>
    <t>13.1</t>
  </si>
  <si>
    <t>17.1</t>
  </si>
  <si>
    <t>19</t>
  </si>
  <si>
    <t>19.1</t>
  </si>
  <si>
    <t>Программа "Развитие агропромышленного комплекса ХМАО-Югры в 2011-2013 годах" (администрирование)</t>
  </si>
  <si>
    <t>Администрация города (субсидии на финансовое обеспечение МАУ "Центр культуры и досуга")</t>
  </si>
  <si>
    <t>4239900</t>
  </si>
  <si>
    <t>4429900</t>
  </si>
  <si>
    <t>4310100</t>
  </si>
  <si>
    <t>00140000</t>
  </si>
  <si>
    <t>0014000</t>
  </si>
  <si>
    <t>Составление списков кандидатов в присяжные заседатели федеральных судов общей юрисдикции в РФ)</t>
  </si>
  <si>
    <t>0100</t>
  </si>
  <si>
    <t>0300</t>
  </si>
  <si>
    <t>0302</t>
  </si>
  <si>
    <t>исполнитель: Сяфукова Э.М., 31638</t>
  </si>
  <si>
    <t>0502</t>
  </si>
  <si>
    <t>МДОУ "Морозко"</t>
  </si>
  <si>
    <t>МДОУ "Крепыш"</t>
  </si>
  <si>
    <t>МДОУ "Незабудка"</t>
  </si>
  <si>
    <t>МДОУ "Буратино"</t>
  </si>
  <si>
    <t>МДОУ "Росинка"</t>
  </si>
  <si>
    <t>МДОУ "Сказка"</t>
  </si>
  <si>
    <t>МДОУ "Ласточка"</t>
  </si>
  <si>
    <t>МОУ СОШ №1</t>
  </si>
  <si>
    <t>СОЦИАЛЬНАЯ  ПОЛИТИКА</t>
  </si>
  <si>
    <t>Администрация города (доплаты к пенсиям муниц.служащим)</t>
  </si>
  <si>
    <t>МУ "Доставка пенсий, пособий и социальных выплат" (ликвидация учреждения)</t>
  </si>
  <si>
    <t>Субвенции местным бюджетам на осуществление полномочий в области оборота этилового спирта, алкогольной и спиртосодержащей продукции</t>
  </si>
  <si>
    <t>Образование и организация деятельности комиссий по делам несовершеннолетних и защите их прав</t>
  </si>
  <si>
    <t>Создание и обеспечение деятельности административных комиссий</t>
  </si>
  <si>
    <t>Субвенции бюджетам на осуществление полномочий по государственной регистрации актов гражданского состояния из федерального бюджета</t>
  </si>
  <si>
    <t>Средства автономного округа</t>
  </si>
  <si>
    <t>Средства местного бюджета</t>
  </si>
  <si>
    <t>Администрация города - Программа  "энергосбережение и повышение энергетической эффективности в ХМАО-Югре на 2010-2015 годы и на перспективу до 2020 года"</t>
  </si>
  <si>
    <t>5226300</t>
  </si>
  <si>
    <t>0412</t>
  </si>
  <si>
    <t>Распоряжение администрации города от 18.10.2011 №340 "О перераспределении плановых ассигнований"</t>
  </si>
  <si>
    <t>Обще экономические вопросы</t>
  </si>
  <si>
    <t xml:space="preserve">МОУ  СОШ№ 1 </t>
  </si>
  <si>
    <t xml:space="preserve">МОУ  СОШ№ 2 </t>
  </si>
  <si>
    <t xml:space="preserve">МОУ  СОШ № 3 </t>
  </si>
  <si>
    <t xml:space="preserve">МОУ СОШ № 4 </t>
  </si>
  <si>
    <t xml:space="preserve">МОУ  СОШ № 6 </t>
  </si>
  <si>
    <t xml:space="preserve">МОУ  СОШ № 7 </t>
  </si>
  <si>
    <t>МДОУ "Золотая рыбка"</t>
  </si>
  <si>
    <t>МДОУ Родничок"</t>
  </si>
  <si>
    <t>МДОУ "Елочка"</t>
  </si>
  <si>
    <t>МДОУ "Белоснежка"</t>
  </si>
  <si>
    <t>МАОУ  № 9</t>
  </si>
  <si>
    <t>МЛПУ "Городская больница"</t>
  </si>
  <si>
    <t>МЛПУ "Городская больница №2"</t>
  </si>
  <si>
    <t>МАЛПУ "Стоматология"</t>
  </si>
  <si>
    <t>МЛПУ "Жемчужинка"</t>
  </si>
  <si>
    <t>МОУ ДОД "ДШИ №2"</t>
  </si>
  <si>
    <t>МУ "Центр икультуры и досуга"</t>
  </si>
  <si>
    <t>МУ "ЦБС"</t>
  </si>
  <si>
    <t>ДОиМП</t>
  </si>
  <si>
    <t>Мероприятия, направленные  на снижение напряженности на рынке труда (МДОУ "Ласточка")</t>
  </si>
  <si>
    <t xml:space="preserve">ДОиМП </t>
  </si>
  <si>
    <t>ДМС (Обеспечение жильем  инвалидов войны и участников боевых действий, участников ВОВ, граждан, награжденных знаком" Жителю блокадного Ленинграда" (средства федерального бюджета)</t>
  </si>
  <si>
    <t>Уведомление ДО и МП ХМАО-Югры от  07.10.2011 № 334,336</t>
  </si>
  <si>
    <t>Уведомление  Департамента труда и занятости населения ХМАО-Югры оит 24.10.2011 №40, письмо КУ Мегионский центр занятости населения" от 27.10.2011 №876 (средства автономного округа )</t>
  </si>
  <si>
    <t>Уведомление ДФ ХМАО-Югры от 20.10.2011 №2538 (федеральные средства)</t>
  </si>
  <si>
    <t>МБДОУ "Ласточка"</t>
  </si>
  <si>
    <t>МАОУ СОШ №9</t>
  </si>
  <si>
    <t xml:space="preserve"> -ДМС (Субвенции на обеспечение жилыми помещениями  детей-сирот, детям, оставшихся без попечения родителей, а также детей, находящихся под опекой, не имеющих закрепленного жилья)</t>
  </si>
  <si>
    <t>Подпрограмма "Доступное жилье молодым - семьям", программы "Жилище" (федеральный бюджет)</t>
  </si>
  <si>
    <t>Программа "Улучшение жилищных условий населения Ханты-Мансийского автономного округа - Югры" на 2005-2015 годы, в том числе:</t>
  </si>
  <si>
    <t>Подпрограмма "Строительство и (или) приобретение жилых помещений для предоставления на условиях социального найма, формирование маневренного жилищного фонда"</t>
  </si>
  <si>
    <t xml:space="preserve">Департамент муниципальной собственности -подпрограмма "Улучшение жилищных условий отдельных категорий граждан" программы "Улучшение жилищных условий населения ХМАО - Югры" </t>
  </si>
  <si>
    <t>Администрация города -субвенции на выплату единовременного пособия при всех формах устройства детей, лишенных родительского попечения, в семью (федеральный бюджет)</t>
  </si>
  <si>
    <t>Департамент образования и молодёжной политики (субвенции дошкольных образовательных  учреждений)</t>
  </si>
  <si>
    <t>Источники внутреннего финансирования дефицита бюджета городского округа город Мегион на 2011 год</t>
  </si>
  <si>
    <t xml:space="preserve"> Наименование показателя</t>
  </si>
  <si>
    <t>Код источника финансирования по КИВФ, КИВнФ</t>
  </si>
  <si>
    <t>Утверждено решением Думы города Мегиона на 2011 год</t>
  </si>
  <si>
    <t>Уточнено  (сумма с учетом изменений)</t>
  </si>
  <si>
    <t>ИСТОЧНИКИ ВНУТРЕННЕГО ФИНАНСИРОВАНИЯ ДЕФИЦИТОВ  БЮДЖЕТОВ</t>
  </si>
  <si>
    <t>МОУ СОШ №2</t>
  </si>
  <si>
    <t>МОУ СОШ №3</t>
  </si>
  <si>
    <t>МОУ СОШ №6</t>
  </si>
  <si>
    <t>Массовый спорт</t>
  </si>
  <si>
    <t>Другие вопросы в области физической культуры и спорта</t>
  </si>
  <si>
    <t xml:space="preserve"> -МОУ СОШ № 6</t>
  </si>
  <si>
    <t xml:space="preserve"> -МОУ СОШ № 7</t>
  </si>
  <si>
    <t xml:space="preserve"> -ДШИ №2</t>
  </si>
  <si>
    <t xml:space="preserve"> -ДЮСШ №2</t>
  </si>
  <si>
    <t xml:space="preserve"> -ДЮСШ №3</t>
  </si>
  <si>
    <t xml:space="preserve"> -Департамент образования и молодежной политики (пенсионеры)</t>
  </si>
  <si>
    <t xml:space="preserve"> -МОУ СОШ № 4</t>
  </si>
  <si>
    <t>Управление физической культуры и спорта (Управление)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</si>
  <si>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</si>
  <si>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</si>
  <si>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</si>
  <si>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</si>
  <si>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</si>
  <si>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</si>
  <si>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</si>
  <si>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</si>
  <si>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</si>
  <si>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</si>
  <si>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</si>
  <si>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</si>
  <si>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</si>
  <si>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</si>
  <si>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</si>
  <si>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</si>
  <si>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</si>
  <si>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</si>
  <si>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</si>
  <si>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</si>
  <si>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</si>
  <si>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</si>
  <si>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</si>
  <si>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</si>
  <si>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</si>
  <si>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</si>
  <si>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</si>
  <si>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Администрация города -приобретение новогодних подарков</t>
  </si>
  <si>
    <t>Программа "Развитие и модернизация жилищно-коммунального комплекса Ханты-Мансийского автономного округа - Югры" на 2005-2012 годы</t>
  </si>
  <si>
    <t>Субвенции местным бюджетам на реализацию программы "Развитие агропромышленного комплекса ХМАО-Югры в 2011-2013 годах"</t>
  </si>
  <si>
    <t>Ежемесячное денежное вознаграждение за классное руководство: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</si>
  <si>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помощи:</t>
  </si>
  <si>
    <t>Главы города (Содержание)</t>
  </si>
  <si>
    <t xml:space="preserve">Программа "Содействие занятости населения" </t>
  </si>
  <si>
    <t>Функционирование законодательных (представительных) органов местного самоуправления</t>
  </si>
  <si>
    <t>Дума города (Содержание Председателя Думы города)</t>
  </si>
  <si>
    <t>Дума города (Содержание депутата Думы города осуществляющего полномочия на постоянной основе)</t>
  </si>
  <si>
    <t>Дума города (Содержание аппарата Думы города)</t>
  </si>
  <si>
    <t>Функционирование местной администрации</t>
  </si>
  <si>
    <t>.04</t>
  </si>
  <si>
    <t>Администрация  города (Содержание)</t>
  </si>
  <si>
    <t>Судебная система</t>
  </si>
  <si>
    <t>Администрация города (субвенции на составление списков кандидатов в присяжные заседатели федеральных судов общей юрисдикции в РФ)</t>
  </si>
  <si>
    <t>Обеспечение деятельности финансовых органов и органов финансового контроля</t>
  </si>
  <si>
    <t>Департамент финансов (Содержание)</t>
  </si>
  <si>
    <t>Дума города (Содержание аппарата Счетной палаты)</t>
  </si>
  <si>
    <t>Администрация города- содержание  дорог (разметка)</t>
  </si>
  <si>
    <t>Администрация города- непрограмные инвестиции</t>
  </si>
  <si>
    <t>Дума города (Содержание председателя, заместителя Счетной палаты)</t>
  </si>
  <si>
    <t>.07</t>
  </si>
  <si>
    <t>Резервный фонд</t>
  </si>
  <si>
    <t>Администрация (Резервный фонд администрации города)</t>
  </si>
  <si>
    <t>Другие общегосударственные вопросы</t>
  </si>
  <si>
    <t>Отдел внутренних дел по городу Мегиону (содержание)</t>
  </si>
  <si>
    <t>Администрация города - программа "Подготовка к осенне-зимнему периоду"</t>
  </si>
  <si>
    <t>Администрация города (возмещение убытков по баням)</t>
  </si>
  <si>
    <t>Администрация города - программа "Модернизация и реформирование жилищно-коммунального комплекса Ханты-Мансийского автономного округа - Югры" на 2011-2013 годы (компенсация выпадающих доходов организациям, предоставляющим  населению услуги газоснабжения)</t>
  </si>
  <si>
    <t>Благоустройство</t>
  </si>
  <si>
    <t>Администрация города- программа "Содержания объектов внешнего благоустройства городского округа город Мегион".</t>
  </si>
  <si>
    <t>Администрация города- программа "Содержания и текущего ремонта автомобильных дорог,  проездов и элементов обустройства улично-дорожной сети городского округа город Мегион".</t>
  </si>
  <si>
    <t>ОБРАЗОВАНИЕ</t>
  </si>
  <si>
    <t>Дошкольное образование</t>
  </si>
  <si>
    <t>МДОУ "Сказка" (Содержание)</t>
  </si>
  <si>
    <t>МКУ "Капитальное строительство" (строительство пандуса МОУ СОШ №7)</t>
  </si>
  <si>
    <t>Подпрограмма 1 "Развитие потенциала молодежи" программы "Молодежь Югры" на 2011-2012 годы</t>
  </si>
  <si>
    <t xml:space="preserve"> -МБУ "Центр гражданского и военно-патриотического воспитания молодежи"Форпост" им. Достовалова </t>
  </si>
  <si>
    <t xml:space="preserve"> -МАУ Центр культуры и досуга </t>
  </si>
  <si>
    <t xml:space="preserve"> -МАЛПУ Стоматологическая поликлиника  </t>
  </si>
  <si>
    <t>МАУ Центр культуры и досуга (Содержание)</t>
  </si>
  <si>
    <t>МАЛПУ Стоматологическая поликлиника  (Содержание)</t>
  </si>
  <si>
    <t>МАЛПУ " Стоматологческая поликлиника"субвенции на бесплатное изготовление и ремонт зубных протезов</t>
  </si>
  <si>
    <t>Программа "Молодеж Югры" на 2011-2012 годы, подпрограмма 1 "Развитие потенциала молодежи"</t>
  </si>
  <si>
    <t>Программа "Развитие транспортной системы Ханты-Мансийского автономного округа - Югры" на 2011-2013 годы</t>
  </si>
  <si>
    <t>Подпрограмма "Автомобильные дороги"</t>
  </si>
  <si>
    <t>10.2</t>
  </si>
  <si>
    <t>Программа "Модернизация и реформирование жилищно-коммунального комплекса Ханты-Мансийского автономного округа - Югры" на 2011-2013 годы</t>
  </si>
  <si>
    <t xml:space="preserve">Программа "Новая школа Югры" </t>
  </si>
  <si>
    <t>003</t>
  </si>
  <si>
    <t>006</t>
  </si>
  <si>
    <t>001</t>
  </si>
  <si>
    <t>к решению Думы</t>
  </si>
  <si>
    <t>Подпрограмма "Развитие материально-технической базы сферы образования"</t>
  </si>
  <si>
    <t>Подпрограмма "Инновационное развитие образования"</t>
  </si>
  <si>
    <t>Программа "Культура Югры" на 2011-2013 годы и на перспективу до 2015 года</t>
  </si>
  <si>
    <t>Подпрограмма "Художественное образование"</t>
  </si>
  <si>
    <t>Подпрограмма "Библиотечное дело"</t>
  </si>
  <si>
    <t>Итого</t>
  </si>
  <si>
    <t>Подпрограмма "Обеспечение комплексной безопасности и комфортных условий в учреждениях культуры"</t>
  </si>
  <si>
    <t>Программа "Современное здравоохранение Югры" на 2011-2013 годы</t>
  </si>
  <si>
    <t>Подпрограмма "Инновационное развитие образование"</t>
  </si>
  <si>
    <t>Подпрограмма "Развитие материально-технической базы учреждений здравоохранения"</t>
  </si>
  <si>
    <t>Подпрограмма "Профилактика правонарушений" программы  "Профилактика правонарушений в Ханты-Мансийском автономном округе - Югре на 2011-2013 годы"</t>
  </si>
  <si>
    <t>Другие вопросы в области национальной безопасности и правоохранительной деятельности</t>
  </si>
  <si>
    <t>Субвенция на выплату компенсации части родителькой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</si>
  <si>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УПРАВЛЕНИЕ ФИЗИЧЕСКОЙ КУЛЬТУРЫ И СПОРТА</t>
  </si>
  <si>
    <t>Центры спортивной подготовки (сборные команды)</t>
  </si>
  <si>
    <t>Ведомственная целевая программа "Физкультура и спорт в городском округе город Мегион" на 2011-2013 годы</t>
  </si>
  <si>
    <t xml:space="preserve">Распределение бюджетных ассигнований на реализацию региональных целевых программ Ханты-Мансийского автономного округа - Югры и целевых программ городского округа город Мегион на 2011 год </t>
  </si>
  <si>
    <t>Руководство и управление в сфере установленных функций органов государственной власти субъектов Российской Федерации и местного самоуправления</t>
  </si>
  <si>
    <t>ВСЕГО:</t>
  </si>
  <si>
    <t>0020000</t>
  </si>
  <si>
    <t>0650300</t>
  </si>
  <si>
    <t>0900200</t>
  </si>
  <si>
    <t>0900000</t>
  </si>
  <si>
    <t>0929900</t>
  </si>
  <si>
    <t>Ведомствен           ная статья</t>
  </si>
  <si>
    <t>Пособия и компенсации военнослужащим, приравненным к ним лицам, а также уволенным из их числа</t>
  </si>
  <si>
    <t>011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</si>
  <si>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</si>
  <si>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Жилищно-коммунальное хозяйство</t>
  </si>
  <si>
    <t>Программа " Модернизация и реформирование ЖКК Ханты-Мансийского автономного округа - Югры"</t>
  </si>
  <si>
    <t>Образование</t>
  </si>
  <si>
    <t>Другие вопросы в области образования</t>
  </si>
  <si>
    <t>Региональные целевые программы</t>
  </si>
  <si>
    <t>Программа "Новая школа Югры" на 2010-2013 годы</t>
  </si>
  <si>
    <t>5220400</t>
  </si>
  <si>
    <t>Культура и кинематография</t>
  </si>
  <si>
    <t>Мероприятия в сфере культуры, кинематографии, средств массовой информации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</si>
  <si>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</si>
  <si>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ВСЕГО  субсидий</t>
  </si>
  <si>
    <t>Национальная экономика</t>
  </si>
  <si>
    <t>Дорожное хозяйство (дорожные фонды)</t>
  </si>
  <si>
    <t>Программа по капитальному ремонту многоквартирных домов "Наш дом" на 2011-2013 годы и на период до 2020 года</t>
  </si>
  <si>
    <t>Приложение 7</t>
  </si>
  <si>
    <t>Приложение 8</t>
  </si>
  <si>
    <t>0401</t>
  </si>
  <si>
    <t>0405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</si>
  <si>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</t>
  </si>
  <si>
    <t>Департамент образования и молодежной политики (субсидии на финансовое обеспечение МАУ "Комбинат общественного питания учреждений социальной сферы", субвенции по предоставлению учащимся завтраков и обедов )</t>
  </si>
  <si>
    <t>Программа "Центр народных художественных ремесел и промыслов" на 2011 год</t>
  </si>
  <si>
    <t xml:space="preserve"> -Администрация города </t>
  </si>
  <si>
    <t>Администрация города - ПИР по обустройству площади</t>
  </si>
  <si>
    <t>013</t>
  </si>
  <si>
    <t>050</t>
  </si>
  <si>
    <t>019</t>
  </si>
  <si>
    <t>МБУ"Центр гражданского и военно-патриотического воспитания молодежи"Форпост" им. Достовалова (Содержание)</t>
  </si>
  <si>
    <t>Департамент муниципальной собственности ("Доступное жилье молодым - семьям", федеральный бюджет)</t>
  </si>
  <si>
    <t>ИТОГО по целевым программам автономного округа и федерального бюджета</t>
  </si>
  <si>
    <t>Управление физической культуры и спорта (Содержание)</t>
  </si>
  <si>
    <t>1003</t>
  </si>
  <si>
    <t>Субвенции местным бюджетам на обеспечение прав детей-инвалидов и семей, имеющих детей-инвалидов, на образование, воспитание и обучение.</t>
  </si>
  <si>
    <t>Субвенции местным бюджетам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(администрирование рабочих мест).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</si>
  <si>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полномочий организацию отдыха оздоровления детей.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</si>
  <si>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 работавших на военных объектах в период Великой отечкественной войны,астников ВОВ, ветеранов боевых действий, инвалидов и семей, имеющих детей-инвалидов.</t>
  </si>
  <si>
    <t>Закон автономного округа от 19 июля 2006 года № 83-оз "О социальной поддержке педагогических работников и иных категорий граждан, проживающих и работающих в сельской местности, рабочих поселках (поселках городского типа) Ханты-Мансийского автономного округа.</t>
  </si>
  <si>
    <t>Департамент образования и молодежной политики (Ведомственная целевая программа на 2011-2013 годы "Совершенствование организации и осуществление мероприятий по работе с детьми, подростками и молодежью на 2011-2013 годы")</t>
  </si>
  <si>
    <t xml:space="preserve">КУЛЬТУРА И КИНЕМАТОГРАФИЯ </t>
  </si>
  <si>
    <t>Культура</t>
  </si>
  <si>
    <t>Долгосрочная целевая программа городского округа "Мероприятия по профилактике терроризма и экстремизма, а также минимизации и (или) ликвидации последствий проявлений терроризма и экстремизма в границах городского округа город мегион на 2011-2015 годы"</t>
  </si>
  <si>
    <t>Программа "Улучшение жилищных условий населения Ханты-Мансийского автономного округа - Югры" на 2011-2013 годы и на период до 2015 года</t>
  </si>
  <si>
    <t>Подпрограмма "Улучшение жилищных условий отдельных категорий граждан"</t>
  </si>
  <si>
    <t>Социальное обеспечение населения</t>
  </si>
  <si>
    <t>Программа "Развитие физической культуры и спорта в Ханты-Мансийском автономном округе - Югре" на 2011-2013 годы</t>
  </si>
  <si>
    <t>Программа "Развитие агропромышленного комплекса ХМАО-Югры в 2011-2013 годах"</t>
  </si>
  <si>
    <t>Администрация - межбюджетные трансферты на реконтрукцию и модернизацию сетей теплоснабжения для подготовки к осенне-зимнему периоду</t>
  </si>
  <si>
    <t>Администрация субвенции ФБ на возмещение части затрат на закупку кормов для маточного поголовья крупного скота</t>
  </si>
  <si>
    <t>ММУ Старт</t>
  </si>
  <si>
    <t>МБЛПУ Детская городская больница Жемчужинка</t>
  </si>
  <si>
    <t>Департамент образования и молодёжной политики</t>
  </si>
  <si>
    <t>МОУ СОШ №4</t>
  </si>
  <si>
    <t>МУ ЦГиВПВС Форпост</t>
  </si>
  <si>
    <t>МБЛПУ "Детская городская больница Жемчужинка"  (Содержание)</t>
  </si>
  <si>
    <t>Администрация (Иные межбюджетные трансферты на реконструкцию и модернизацию сетей теплоснабжения для подготовки к осенне-зимнему периоду)</t>
  </si>
  <si>
    <t>Департамент муницитпальной собственности (приобретение служебного жилого помещения для начальника ОВД)</t>
  </si>
  <si>
    <t>Распределение дотации на приобретение служебного жилого помещения для начальника ОВД</t>
  </si>
  <si>
    <t>Уведомление ДФ ХМАО-Югры от 18.11.2011 №2866</t>
  </si>
  <si>
    <t>Распределение дополнительной дотации из бюджета ХМАО-Югры</t>
  </si>
  <si>
    <t>МКУ "Капитальное строительство" (землеустроительные работы школа п.Высокий на 300 уч-ся)</t>
  </si>
  <si>
    <t>МКУ "Капитальное строительство"(реконструкция здания д/с Теремок)</t>
  </si>
  <si>
    <t>Мероприятия в области культуры</t>
  </si>
  <si>
    <t xml:space="preserve">2013 год </t>
  </si>
  <si>
    <t>Прочие межбюджетные трансферты (наказы  избирателей  Депутатам  думы ХМАО-Югры)</t>
  </si>
  <si>
    <t xml:space="preserve"> -МУ "Региональный историко-культурный и экологический центр"</t>
  </si>
  <si>
    <t xml:space="preserve"> -МБЛПУ ДГБ "Жемчужинка"  (Содержание)</t>
  </si>
  <si>
    <t xml:space="preserve"> -МБОУ ДОД Детская художественная школа </t>
  </si>
  <si>
    <t>- Дума города</t>
  </si>
  <si>
    <t>- Департамент финансов</t>
  </si>
  <si>
    <t>- Администрация города</t>
  </si>
  <si>
    <t>- Департамет муниципальной собственности</t>
  </si>
  <si>
    <t>МКУ "Капитальное строительство" (непрограмное строительство)</t>
  </si>
  <si>
    <t>МКУ "Капитальное строительство" - программа "Модернизация и реформирование жилищно-коммунального комплекса Ханты-Мансийского автономного округа - Югры" на 2011-2013 годы (строительство)</t>
  </si>
  <si>
    <t>МКУ "КС" -подпрограмма "Проектирование и строительство инженерных сетей"</t>
  </si>
  <si>
    <t>МКУ "Капитальное строительство" - капитальный ремонт жилого фонда</t>
  </si>
  <si>
    <t>Департамент образования Программа "Профилактика правонарушений в Ханты-Мансийском автономном округе-Югре на 2011-2013 годы" подпрограмма "Безопасность дорожного движения"</t>
  </si>
  <si>
    <t xml:space="preserve">Программа "Профилактика правонарушений в Ханты-Мансийском автономном округе-Югре на 2011-2013 годы" </t>
  </si>
  <si>
    <t>Подпрограмма "Безопасность дорожного движения"</t>
  </si>
  <si>
    <t>5222502</t>
  </si>
  <si>
    <t>5222500</t>
  </si>
  <si>
    <t>МКУ "Капитальное строительство" - паспортизация объекта"24-х квартирный жилой дом №2 по ул.Дружбы п.Высокий"</t>
  </si>
  <si>
    <t xml:space="preserve"> -МКУ "Капитальное строительство" </t>
  </si>
  <si>
    <t>МКУ "Капитальное строительство" (непрограммное строительство )</t>
  </si>
  <si>
    <t>Субвенции на обеспечение бесплатными молочными продуктами питания детей до трёх лет,                                                                          в том числе по бюджетополучателям: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</si>
  <si>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</si>
  <si>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</si>
  <si>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Подпрограмма "Развитие материально-технической базы учреждений культуры Ханты-Мансийского автономного округа - Югры"</t>
  </si>
  <si>
    <t>Мероприятия по капитальному ремонту многоквартирных домов</t>
  </si>
  <si>
    <t xml:space="preserve">Предоставление социальной поддержки педагогическим работникам и иным категориям граждан, проживающих и работающих в сельской местности, рабочих поселках (поселках городского типа), по оплате жилого помещения и коммунальных услуг </t>
  </si>
  <si>
    <t>Субвенции местным бюджетам на бесплатное изготовление и ремонт зубных протезов</t>
  </si>
  <si>
    <t>Субвенции местным бюджетам на обеспечение бесплатными молочными продуктами питания детей до трех лет</t>
  </si>
  <si>
    <t>Охрана семьи и детства</t>
  </si>
  <si>
    <t>Федеральный закон от 19 мая 1995 года № 81-ФЗ "О государственных пособиях гражданам, имеющим детей"</t>
  </si>
  <si>
    <t>4209900</t>
  </si>
  <si>
    <t>4200000</t>
  </si>
  <si>
    <t>4210000</t>
  </si>
  <si>
    <t>4320200</t>
  </si>
  <si>
    <t>4320000</t>
  </si>
  <si>
    <t>Субвенции на предоставление дополнительных мер социальной поддержки семьям опекунов на содержание подопечных детей (в семье опекуна и приемной семье)</t>
  </si>
  <si>
    <t>Субвенции на предоставление дополнительных мер социальной поддержки  приемным родителям</t>
  </si>
  <si>
    <t>Субвенции на предоставление дополнительных мер социальной поддержки детей-сирот и детей, оставшихся без попечения родителей</t>
  </si>
  <si>
    <t>5225700</t>
  </si>
  <si>
    <t>0701</t>
  </si>
  <si>
    <t>Начальник управления бюджетного планирования</t>
  </si>
  <si>
    <t>Другие вопросы в области социальной политики</t>
  </si>
  <si>
    <t>Осуществление деятельности по опеке и попечительству</t>
  </si>
  <si>
    <t xml:space="preserve">Итого изменений </t>
  </si>
  <si>
    <t xml:space="preserve">Распределение бюджетных ассигнований по разделам и подразделам </t>
  </si>
  <si>
    <t>на 2011 год</t>
  </si>
  <si>
    <t>(тыс. руб.)</t>
  </si>
  <si>
    <t xml:space="preserve">Сумма на год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</si>
  <si>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</si>
  <si>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</si>
  <si>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</si>
  <si>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5225908</t>
  </si>
  <si>
    <t>Отдел внутренних дел по городу Мегиону (пенсии, пособия)</t>
  </si>
  <si>
    <t>5142301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</si>
  <si>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</si>
  <si>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</si>
  <si>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Пенсионное обеспечение</t>
  </si>
  <si>
    <t>Социальное обслуживание населения</t>
  </si>
  <si>
    <t>Физическая культуры</t>
  </si>
  <si>
    <t xml:space="preserve">Подпрограмма "Развитие материально-технической базы учреждений здравоохранения" </t>
  </si>
  <si>
    <t>Доплаты к пенсиям государственных служащих субьектов РФ и муниципальных служащих</t>
  </si>
  <si>
    <t>Социальные выплаты</t>
  </si>
  <si>
    <t>Учреждения социального обслуживания населения</t>
  </si>
  <si>
    <t>Закон автономного округа от 07июля 2004года № 45-оз" О поддержке семьи, материнства, отцовства и детства в Ханты-Мансийском автономном округе-Югре"</t>
  </si>
  <si>
    <t>Субвенции на обеспечение бесплатными молочными продуктами питания детей до трёх лет</t>
  </si>
  <si>
    <t>5223500</t>
  </si>
  <si>
    <t>И.В.Грига</t>
  </si>
  <si>
    <t>Начальник отдела бюджетного планирования и финансирования</t>
  </si>
  <si>
    <t>Утверждено решением Думы  от 21.10.2011 № 189</t>
  </si>
  <si>
    <t>Распоряжения администрации города 332,333,338,352,341 (см. таблицу перераспределение плановых ассигнований с резервного фонда)</t>
  </si>
  <si>
    <t>МОУ ДОД "ДЮСШ №3"</t>
  </si>
  <si>
    <t>МДОУ ДСКВ №9 "Елочка"</t>
  </si>
  <si>
    <t>МОУ ДОД "ДЮСШ №1"</t>
  </si>
  <si>
    <t>Письмо ДОиМП от 31.10.2011 №2177-ЛС</t>
  </si>
  <si>
    <t>Письма УФКиС от 31.10.2011 №1003-ОГ, от 01.11.2011 №1011-ОГ</t>
  </si>
  <si>
    <t>1105</t>
  </si>
  <si>
    <t>Управление физической культуры и спорта (управление)</t>
  </si>
  <si>
    <t>Иные межбюджетные трансферты</t>
  </si>
  <si>
    <t>ММУ "Старт"</t>
  </si>
  <si>
    <t>МУ "Центр культуры и досуга"</t>
  </si>
  <si>
    <t>МУ "Региональный историко-культурный  и этнографический центр"</t>
  </si>
  <si>
    <t>МУ "ДЮСШ №3"</t>
  </si>
  <si>
    <t>МУ "Спорт-Альтаир"</t>
  </si>
  <si>
    <t>Молодежная политика</t>
  </si>
  <si>
    <t xml:space="preserve">0707 </t>
  </si>
  <si>
    <t>МБЛПУ "Жемчужинка"</t>
  </si>
  <si>
    <t>Письмо ДОиМП от 12.10.2011 №2059-ЛС</t>
  </si>
  <si>
    <t>ФИЗИЧЕСКАЯ КУЛЬТУРА И СПОРТ</t>
  </si>
  <si>
    <t>Физическая культура</t>
  </si>
  <si>
    <t xml:space="preserve"> -МОУ  СОШ № 7 </t>
  </si>
  <si>
    <t>5227000</t>
  </si>
  <si>
    <t>0980000</t>
  </si>
  <si>
    <t>Ведомственная целевая программа "Физкультура и спорт в городском округе город Мегион"на 2011-2013 годы</t>
  </si>
  <si>
    <t>СРЕДСТВА МАССОВОЙ ИНФОРМАЦИИ</t>
  </si>
  <si>
    <t>Периодическая печать и издательство</t>
  </si>
  <si>
    <t>ОБСЛУЖИВАНИЕ ГОСУДАРСТВЕННОГО И МУНИЦИПАЛЬНОГО ДОЛГА</t>
  </si>
  <si>
    <t>Департамент финансов (Обслуживание муниципального долга)</t>
  </si>
  <si>
    <t>Программа "Развитие информационного общества натерритории городского округа город Мегион на 2011-2013 годы"</t>
  </si>
  <si>
    <t>контрольные цифры</t>
  </si>
  <si>
    <t>предельный дефицит бюджета (10%)</t>
  </si>
  <si>
    <t>МОУ ДОД ДЮСШ № 3 (Содержание)</t>
  </si>
  <si>
    <t>Департамент образования и молодежной политики (субсидии на финансовое обеспечение МАОУ "СОШ №9")</t>
  </si>
  <si>
    <t>Другие вопросы в области здравоохранения</t>
  </si>
  <si>
    <t>Департамент муниципальной собственности - подпрограмма "Стимулирование застройщиков по реализации проектов развития застроенных территорий" программы "Содействие жилищного строительства на 2011-2013 годы и на период до 2015 года"</t>
  </si>
  <si>
    <t>Администрация города - субвенции на предоставление дополнительных мер социальной поддержки детям-сиротам  и детям, оставшимся без попечения родителей, а также лицам из числа детей-сирот  и детей, оставшихся без попечения родителей,усыновителям,приемным родителям.</t>
  </si>
  <si>
    <t xml:space="preserve">Директор департамента финансов </t>
  </si>
  <si>
    <t>Н.А.Мартынюк</t>
  </si>
  <si>
    <t>Администрация -программа "Развитие агропромышленного комплекса ХМАО-Югры в 2011-2013 годах"</t>
  </si>
  <si>
    <t>Департамент муниципальной собственности  целевая программа "Обеспечение охраны муниципальных образовательных и лечебно-профилактических учреждений городского округа город Мегион на 2011 год"</t>
  </si>
  <si>
    <t xml:space="preserve">Строительство и содержание автомобильных дорог и инженерных сооружений на них в границах городских округов и поселений </t>
  </si>
  <si>
    <t>Увеличение стоимости основных средств</t>
  </si>
  <si>
    <t>6000200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</si>
  <si>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</si>
  <si>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</si>
  <si>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</si>
  <si>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</si>
  <si>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</si>
  <si>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Увеличение остатков финансовых резервов  бюджетов</t>
  </si>
  <si>
    <t>Увеличение остатков денежных средств  финансовых резервов бюджетов</t>
  </si>
  <si>
    <t>Увеличение остатков денежных средств  финансового резерва бюджетов городских округов  Российской Федерации</t>
  </si>
  <si>
    <t>Увеличение прочих остатков средств бюджетов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</si>
  <si>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</si>
  <si>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</si>
  <si>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</si>
  <si>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</si>
  <si>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Уменьшение остатков финансовых резервов  бюджетов</t>
  </si>
  <si>
    <t>Уменьшение остатков денежных средств  финансовых резервов</t>
  </si>
  <si>
    <t>Уменьшение остатков денежных средств  финансовых резервов бюджетов городских округов  Российской Федерации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</si>
  <si>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</si>
  <si>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</si>
  <si>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</si>
  <si>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</si>
  <si>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</si>
  <si>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</si>
  <si>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>Директор департамента финансов                                                                                                                                Н.А.Мартынюк</t>
  </si>
  <si>
    <t>Исполнитель:</t>
  </si>
  <si>
    <t>Лилия Вазимовна Пастух</t>
  </si>
  <si>
    <t>5225600</t>
  </si>
  <si>
    <t>5225601</t>
  </si>
  <si>
    <t>0702</t>
  </si>
  <si>
    <t xml:space="preserve"> - МУ "Служба спасения" </t>
  </si>
  <si>
    <t>050 01 01 00 00 04 0000 710</t>
  </si>
  <si>
    <t>050 01 01 00 00 04 0000 810</t>
  </si>
  <si>
    <t>050 01 02 00 00 04 0000 710</t>
  </si>
  <si>
    <t>050 01 02 00 00 04 0000 810</t>
  </si>
  <si>
    <t>050 01 03 00 00 00 0000 700</t>
  </si>
  <si>
    <t>050 01 03 00 00 04 0000 710</t>
  </si>
  <si>
    <t>050 01 03 00 00 00 0000 800</t>
  </si>
  <si>
    <t>050 01 03 00 00 04 0000 810</t>
  </si>
  <si>
    <t>050 01 05 00 00 00 0000 500</t>
  </si>
  <si>
    <t>050 01 05 01 00 00 0000 500</t>
  </si>
  <si>
    <t>050 01 05 01 01 00 0000 510</t>
  </si>
  <si>
    <t>050 01 05 01 01 04 0000 510</t>
  </si>
  <si>
    <t>050 01 05 02 00 00 0000 500</t>
  </si>
  <si>
    <t>050 01 05 02 01 04 0000 510</t>
  </si>
  <si>
    <t>050 01 05 00 00 00 0000 600</t>
  </si>
  <si>
    <t>050 01 05 01 00 00 0000 600</t>
  </si>
  <si>
    <t>050 01 05 01 01 00 0000 610</t>
  </si>
  <si>
    <t>050 01 05 01 01 04 0000 610</t>
  </si>
  <si>
    <t>050 01 05 02 00 00 0000 600</t>
  </si>
  <si>
    <t>050 01 05 02 01 00 0000 610</t>
  </si>
  <si>
    <t>050 01 05 02 01 04 0000 610</t>
  </si>
  <si>
    <t>050 01 05 02 02 00 0000 620</t>
  </si>
  <si>
    <t>050 01 05 02 02 04 0000 620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</si>
  <si>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</si>
  <si>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</si>
  <si>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</si>
  <si>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</si>
  <si>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Письмо ДОиМП от 12.10.2011 №2059-ЛС "О корректировке плановых ассигнований, выделенных  в  рамках  летней  оздоровительной кампании в 2011 году" (средства автономного округа )</t>
  </si>
  <si>
    <t>Программа "Мероприятия по профилактике терроризма и экстремизма, а также минимизации и (или) ликвидации последствий проявлений терроризма  и экстремизма в границах городского округа город Мегион на 2012-2015 годы"</t>
  </si>
  <si>
    <t>постановление администрации города от 28.10.2011 №2388</t>
  </si>
  <si>
    <t>Управление физической культуры и спорта - Программа "Развитие физической культуры и спорта в городском округе город Мегион"</t>
  </si>
  <si>
    <t>1102</t>
  </si>
  <si>
    <t>Постановление администрации города от 07.10.2011 №2217</t>
  </si>
  <si>
    <t xml:space="preserve"> - Администрация города (МАУ Центр культуры и досуга) </t>
  </si>
  <si>
    <t>Департамент образования и молодежной политики (МАОУ СОШ №9) -программа "Профилактика правонарушений в Ханты-Мансийском автономном округе-Югре на 2011-2013 годы" подпрограмма "Безопасность дорожного движения"</t>
  </si>
  <si>
    <t>Департамент образования и молодежной политики (МБДОУ "Ласточка") -программа "Профилактика правонарушений в Ханты-Мансийском автономном округе-Югре на 2011-2013 годы" подпрограмма "Безопасность дорожного движения"</t>
  </si>
  <si>
    <t>МКУ  "Капитальное строительство"- Программа "Развитие физической культуры и спорта в городском округе город Мегион"</t>
  </si>
  <si>
    <t>Служебная записка о перераспределении плановых  ассигнования, в целях отражения расходов в  соответствии с КБК</t>
  </si>
  <si>
    <t>Графа 9: Перераспределение по распоряжениям главы города, письмам главных распорядителей и получателей бюджетных средств (средства автономного округа)</t>
  </si>
  <si>
    <t>Графа 10: Уведомления ХМАО-Югры</t>
  </si>
  <si>
    <t>Программа "Развитие физической культуры и спорта в городском округе город Мегион"</t>
  </si>
  <si>
    <t>Субсидии</t>
  </si>
  <si>
    <t>Утверждено решением Думы от 21.10.2011 №189</t>
  </si>
  <si>
    <t>Программа поддержки развития дошкольных образовательных учреждений в субъектах РФ (федеральный бюджет)</t>
  </si>
  <si>
    <t>Уведомление ДФ ХМАО-Югры от 07.11.2011 №2729 (федеральные средства)</t>
  </si>
  <si>
    <t>4200100</t>
  </si>
  <si>
    <t>Программа поддержки развития дошкольных образовательных учреждений в субъектах РФ(федеральный бюджет)</t>
  </si>
  <si>
    <t>Администрация города - программа "Энергосбережение и повышение энергетической эффективности и энергобезопасности муниципального образования городской округ город Мегион"</t>
  </si>
  <si>
    <t>01</t>
  </si>
  <si>
    <t>00</t>
  </si>
  <si>
    <t>02</t>
  </si>
  <si>
    <t>03</t>
  </si>
  <si>
    <t>Руководство и управление в сфере установленных функций органов местного самоуправления</t>
  </si>
  <si>
    <t>Федеральные целевые программы</t>
  </si>
  <si>
    <t xml:space="preserve">Доступное жилье молодым  </t>
  </si>
  <si>
    <t>Утверждено с учетом произведенных изменений</t>
  </si>
  <si>
    <r>
      <t xml:space="preserve"> Охрана семьи и детства</t>
    </r>
    <r>
      <rPr>
        <sz val="18"/>
        <color indexed="8"/>
        <rFont val="Times New Roman"/>
        <family val="1"/>
      </rPr>
      <t>.</t>
    </r>
  </si>
  <si>
    <t xml:space="preserve">к решению Думы </t>
  </si>
  <si>
    <t>города Мегиона</t>
  </si>
  <si>
    <t>За счет доходов местного бюджета и доходов от возмещения ущерба при возникновении страховых случаев</t>
  </si>
  <si>
    <t>Программа  "Наш дом" на 2011-2013 годы и на период до 2020 года</t>
  </si>
  <si>
    <t>Программа "Поддержка и развитие малого и среднего предпринимательства на территории ХМАО-Югры на 2011-2013 годы"</t>
  </si>
  <si>
    <t>тыс. рублей</t>
  </si>
  <si>
    <t>№ п\п</t>
  </si>
  <si>
    <t>Наименование</t>
  </si>
  <si>
    <t>Целевая статья расходов</t>
  </si>
  <si>
    <t>Раздел</t>
  </si>
  <si>
    <t>Программа "Развитие материально-технической базы социальной сферы Ханты-Мансийского автономного округа - Югры" на 2006-2010 годы</t>
  </si>
  <si>
    <t>Подраздел</t>
  </si>
  <si>
    <t>Вид расходов</t>
  </si>
  <si>
    <t>Ведомственная статья расходов</t>
  </si>
  <si>
    <t>Сумма на 2011  год</t>
  </si>
  <si>
    <t>Объем средств, формируемый в рамках целевых программ</t>
  </si>
  <si>
    <t>в том числе</t>
  </si>
  <si>
    <t>Федеральные средства</t>
  </si>
  <si>
    <t>Окружные средства</t>
  </si>
  <si>
    <t>Собственные средства</t>
  </si>
  <si>
    <t xml:space="preserve"> -МОУ  СОШ№ 1 </t>
  </si>
  <si>
    <t xml:space="preserve"> -МОУ  СОШ№ 2 </t>
  </si>
  <si>
    <t xml:space="preserve"> -МОУ  СОШ № 3 </t>
  </si>
  <si>
    <t xml:space="preserve"> -МОУ СОШ № 4 </t>
  </si>
  <si>
    <t xml:space="preserve"> -МОУ  № 5 "Гимназия" </t>
  </si>
  <si>
    <t xml:space="preserve"> -МОУ  СОШ № 6 </t>
  </si>
  <si>
    <t xml:space="preserve"> -МОУ  СОШ № 7</t>
  </si>
  <si>
    <t xml:space="preserve"> -МДОУ "Сказка" </t>
  </si>
  <si>
    <t xml:space="preserve"> -Департамент образования и молодежной политики (субсидии на финансовое обеспечение МАОУ "СОШ №9")</t>
  </si>
  <si>
    <t>04</t>
  </si>
  <si>
    <t>06</t>
  </si>
  <si>
    <t>11</t>
  </si>
  <si>
    <t>13</t>
  </si>
  <si>
    <t>Перечень региональных целевых программ  Ханты-Мансийского автономного округа-Югры и городского округа</t>
  </si>
  <si>
    <t>Департамент муниципльной собственности - капитальный ремонт жилого фонда</t>
  </si>
  <si>
    <t xml:space="preserve"> - Управление физической культуры и спорта</t>
  </si>
  <si>
    <t>Субсидии, предоставляемые бюджету городского округа город Мегион из регионального фонда софинансирования расходов на 2011 год                                                и плановый период 2012 и 2013 годов.</t>
  </si>
  <si>
    <t>2012 год</t>
  </si>
  <si>
    <t>2013 год</t>
  </si>
  <si>
    <t>тыс.рублей</t>
  </si>
  <si>
    <t xml:space="preserve"> Субвенции,  предоставляемые  бюджету  городского  округа  город Мегион  из  регионального  фонда  компенсаций на  2011 год и плановый период 2012 и 2013 годов</t>
  </si>
  <si>
    <t xml:space="preserve">Руководство и управление в сфере установленных функций 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</si>
  <si>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</si>
  <si>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5222708</t>
  </si>
  <si>
    <t>5050000</t>
  </si>
  <si>
    <t>5201300</t>
  </si>
  <si>
    <t xml:space="preserve">Денежные выплаты медицинскому персоналу фельдшерско-акушерских пунктов, врачам, фельдшерам и медицинским сестрам скорой медицинской помощи из бюджета автономного округа </t>
  </si>
  <si>
    <t>Субвенции местным бюджетам на организацию отдыха и оздоровления детей</t>
  </si>
  <si>
    <t>Субвенции местным бюджетам по информационному обеспечению общеобразовательных учреждений</t>
  </si>
  <si>
    <t>Субвенции местным бюджетам по предоставлению учащимся муниципальных общеобразовательных учреждений завтраков и обедов</t>
  </si>
  <si>
    <t>Субвенции местным бюджетам на реализацию основных общеобразовательных программ</t>
  </si>
  <si>
    <t xml:space="preserve">Субвенции местным бюджетам на ежемесячное денежное вознаграждение за классное руководство из бюджета автономного округа </t>
  </si>
  <si>
    <t>1100</t>
  </si>
  <si>
    <t>ФИЗИЧЕСКАЯ КУЛЬТУРА ИСПОРТ</t>
  </si>
  <si>
    <t>1101</t>
  </si>
  <si>
    <t>0020401</t>
  </si>
  <si>
    <t>Программа ""Профилактика правонарушений в Ханты-Мансийском автономном округе - Югре на 2011-2013 годы"</t>
  </si>
  <si>
    <t>4579900</t>
  </si>
  <si>
    <t>Иные межбюджетные трансферты, предоставляемые бюджету городского  округа  город Мегион на 2011 и плановый период 2012 и 2013 годов</t>
  </si>
  <si>
    <t>4709900</t>
  </si>
  <si>
    <t>Субвенции местным бюджетам на реализацию программы "Развитие агропромышленного комплекса ХМАО-Югры в 2011-2013 годах" (администрирование рабочих мест)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</si>
  <si>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</t>
  </si>
  <si>
    <t>5053401</t>
  </si>
  <si>
    <t>5058600</t>
  </si>
  <si>
    <t>5058005</t>
  </si>
  <si>
    <t>5055409</t>
  </si>
  <si>
    <t>изменения</t>
  </si>
  <si>
    <t>Ежемесячное денежное вознаграждение за классное руководство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</si>
  <si>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из федерального бюджета</t>
  </si>
  <si>
    <t>Адресная программа "Капитальный  ремонт  многоквартирных  домов"</t>
  </si>
  <si>
    <t>Администрация города -адресная программа "Капитальный  ремонт  многоквартирных  домов" (федеральный бюджет)</t>
  </si>
  <si>
    <t>0500</t>
  </si>
  <si>
    <t>Постановление администрации города от 18.08.2011 №1877 "О перераспределение плановых ассигнований"</t>
  </si>
  <si>
    <t>ВСЕГО</t>
  </si>
  <si>
    <t>Подраз      дел</t>
  </si>
  <si>
    <t xml:space="preserve">   -подпрограмма "Обеспечение жильем граждан, проживающих в жилых помещениях, непригодных для проживания"</t>
  </si>
  <si>
    <t xml:space="preserve">   -подпрограмма "Строительство и (или) приобретение жилых помещений для предоставления на условиях социального найма, формирование маневренного жилищного фонда"</t>
  </si>
  <si>
    <t>Ведомственная целевая программа "Образование" на 2011-2013 годы</t>
  </si>
  <si>
    <t>Ведомственная целевая программа на 2011-2013 годы  "Культура города Мегион на 2011 год"</t>
  </si>
  <si>
    <t>Департамент муниципальной собственности (Содержание)</t>
  </si>
  <si>
    <t>Департамент муниципальной собственности (инвентаризация, паспортизация, содержание муниципального имущества)</t>
  </si>
  <si>
    <t>Администрация города (прочие расходы)</t>
  </si>
  <si>
    <t>Администрация (Субвенции на образование и организацию деятельности комиссий по делам несовершеннолетних)</t>
  </si>
  <si>
    <t>Администрация (Субвенции на создание и обеспечение деятельности  административных комиссий)</t>
  </si>
  <si>
    <t>Администрация (Субвенции на участие в программе "Социально-экономическое развитие малочисленных народов севера")</t>
  </si>
  <si>
    <t>Администрация (Субвенции на осуществление полномочий по подготовке проведения статистических переписей)</t>
  </si>
  <si>
    <t xml:space="preserve"> -Департамент образования и молодежной политики ( МАОУ "СОШ №9")</t>
  </si>
  <si>
    <t xml:space="preserve"> -Департамент образования и молодежной политики ( МАУ "Комбинат общественного питания учреждений социальной сферы")</t>
  </si>
  <si>
    <t>Администрация (Субвенции на осуществление полномочий в области оборота этилового спирта, алкогольной и спиртосодержащей продукции)</t>
  </si>
  <si>
    <t>НАЦИОНАЛЬНАЯ  БЕЗОПАСНОСТЬ  И  ПРАВООХРАНИТЕЛЬНАЯ  ДЕЯТЕЛЬНОСТЬ</t>
  </si>
  <si>
    <t>Органы внутренних дел -всего:</t>
  </si>
  <si>
    <t>Содержание Милиции общественной безопасности</t>
  </si>
  <si>
    <t>Перераспределение по письмам главных распорядителей бюджетных средств</t>
  </si>
  <si>
    <t>4508500</t>
  </si>
  <si>
    <t>024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</si>
  <si>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</si>
  <si>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Администрация (Мероприятия по предупреждению и ликвидации последствий ЧС и СБ)</t>
  </si>
  <si>
    <t>МУ "Служба спасения" (Содержание)</t>
  </si>
  <si>
    <t>НАЦИОНАЛЬНАЯ ЭКОНОМИКА</t>
  </si>
  <si>
    <t>Общеэкономические вопросы</t>
  </si>
  <si>
    <t>Мероприятия, направленные на снижение напряженности на рынке труда</t>
  </si>
  <si>
    <t>Сельское хозяйство и рыболовство</t>
  </si>
  <si>
    <t>Транспорт</t>
  </si>
  <si>
    <t>Программа "Содействие развитию жилищного строительства на 2011-2013 годы и на период до 2015 года"</t>
  </si>
  <si>
    <t>Администрация города (возмещение убытков за пассажирские перевозки)</t>
  </si>
  <si>
    <t>Дорожное хозяйство</t>
  </si>
  <si>
    <t>Связь и информатика</t>
  </si>
  <si>
    <t>.10</t>
  </si>
  <si>
    <t>Другие вопросы в области национальнаой безопасности и правоохранительной деятельности</t>
  </si>
  <si>
    <t>5222501</t>
  </si>
  <si>
    <t>МКУ "Капитальное строительство -программа "Капитальный ремонт жилого фонда"</t>
  </si>
  <si>
    <t>Администрация города -программа "Капитальный ремонт муниципального жилого фонда городского округа город Мегион на 2011 год"</t>
  </si>
  <si>
    <t xml:space="preserve">Программа капитального ремонта муниципального жилищного фонда городского округа город Мегион на 2011 год </t>
  </si>
  <si>
    <t>1020100</t>
  </si>
  <si>
    <t>Департамент образования субвенции (субвенции) в том числе:</t>
  </si>
  <si>
    <t>МКУ "Капитальное строительство" -программа "Развитие транспортной системы Ханты-Мансийского автономного округа - Югры" на 2011-2013 годы, подпрограмма "Автомобильные дороги"</t>
  </si>
  <si>
    <t>МКУ "Капитальное строительство" (содержание)</t>
  </si>
  <si>
    <t xml:space="preserve">МКУ "КС" - благотворительное пожертвование на реконструкцию площади </t>
  </si>
  <si>
    <t>МКУ "Капитальное строительство" -непрограммные инвестиции</t>
  </si>
  <si>
    <t>МКУ "Капитальное строительство" -подпрограмма "Развитие материально-технической базы сферы образования" программы "Новая школа Югры" (строительство детских дошкольных учреждений)</t>
  </si>
  <si>
    <t>МКУ "Капитальное строительство" -программа "Развитие материально-технической базы  дошкольных образовательных учреждений в Ханты-Мансийском автономном округе - Югре" на 2007-2010 годы (строительство детских дошкольных учреждений)</t>
  </si>
  <si>
    <t>МБОУ ДОД Детская художественная школа (Содержание)</t>
  </si>
  <si>
    <t>МБОУ ДОД ДЮСШ №2 (Содержание)</t>
  </si>
  <si>
    <t>МБОУ ДОД ДЮСШ №1(Содержание)</t>
  </si>
  <si>
    <t>МКУ КС -подпрограмма "Развитие материально-технической базы учреждений образования Ханты-Мансийского автономного округа - Югры"</t>
  </si>
  <si>
    <t xml:space="preserve">МКУ "Капитальное строительство" -подпрограмма "Развитие материально-технической базы сферы образования" программы "Новая школа Югры" </t>
  </si>
  <si>
    <t>Городская целевая программа "Организация летнего отдыха, оздоровления и трудозанятости детей, подростков и молодежи городского округа город Мегион", Благотворительные пожертвования ОАО "СН-МНГ", в том числе:</t>
  </si>
  <si>
    <t xml:space="preserve"> -МБУ"Центр гражданского и военно-патриотического воспитания молодежи"Форпост" им. Достовалова" </t>
  </si>
  <si>
    <t xml:space="preserve"> -МБЛПУ ДГБ "Жемчужинка"  </t>
  </si>
  <si>
    <t xml:space="preserve"> -МАУ "Центр культуры и досуга" </t>
  </si>
  <si>
    <t xml:space="preserve"> -МАУ"Центр культуры и досуга" </t>
  </si>
  <si>
    <t>МКУ "Капитальное строительство"- подпрограмма "Развитие материально-технической базы учреждений культуры Ханты-Мансийского автономного округа - Югры" (строительство дома культуры)</t>
  </si>
  <si>
    <t>МКУ "Капитальное строительство" - подпрограмма "Обеспечение комплексной безопасности и комфортных условий в учреждениях культуры" программы "Культура Югры"  (строительство, реконструкция)</t>
  </si>
  <si>
    <t>МКУ "Капитальное строительство" -подпрограмма "Развитие материально-технической базы учреждений здравоохранения" программы "Современное здравоохранение Югры"</t>
  </si>
  <si>
    <t>МАУ "Спортивный комплекс "Дельфин" (Содержание)</t>
  </si>
  <si>
    <t>МКУ "Капитальное строительство" -непрограмные инвестиции</t>
  </si>
  <si>
    <t>МКУ "Капитальное строительство" -программа "Развитие физической культуры и спорта в Ханты-Мансийском автономном округе - Югре" на 2011-2013 годы</t>
  </si>
  <si>
    <t xml:space="preserve">Программа "Организация летнего отдыха, оздоровления, трудозанятости детей, подростков и молодежи городского округа город Мегион на 2011-2013 годы" </t>
  </si>
  <si>
    <t>отдых детей</t>
  </si>
  <si>
    <t>отдых детей по линии опеки</t>
  </si>
  <si>
    <t>Департамент муниципальной собственности целевая программа "Обеспечение охраны муниципальных образовательных и лечебно-профилактических учреждений городского округа город Мегион на 2011 год"</t>
  </si>
  <si>
    <t>Наименование раздела , подраздела , получателя бюджетных средств</t>
  </si>
  <si>
    <t>Примечание</t>
  </si>
  <si>
    <t xml:space="preserve">Физическая культура </t>
  </si>
  <si>
    <t>Приложение 10</t>
  </si>
  <si>
    <t xml:space="preserve">Приложение 5                                                                                                                                     </t>
  </si>
  <si>
    <t>Уточнено  (сумма с учетом изменений от 21.10.2011 №189)</t>
  </si>
  <si>
    <t>Приложение 11</t>
  </si>
  <si>
    <t>Изменения (+;-) (ноябрь)</t>
  </si>
  <si>
    <t>Письма УФКиС от 31.10.2011 №1003-ОГ, от 31.10.2011 №1004-ОГ, от 02.11.2011 №1013-ОГ</t>
  </si>
  <si>
    <t>Приложение  12</t>
  </si>
  <si>
    <t>от ____________2011 года №_____</t>
  </si>
  <si>
    <t xml:space="preserve">                                  Программа муниципальных внутренних заимствований </t>
  </si>
  <si>
    <t xml:space="preserve">                                        городского округа город Мегион на 2011 год</t>
  </si>
  <si>
    <t>Утверждено решением Думы г.Мегиона от 07.12.2010 №100</t>
  </si>
  <si>
    <t>Уточнено решением Думы города Мегиона от 27.12.2010 №104</t>
  </si>
  <si>
    <t>Изменения (февр)</t>
  </si>
  <si>
    <t>Сумма с учетом изменений</t>
  </si>
  <si>
    <t>Изменения (март)</t>
  </si>
  <si>
    <t>Уточнено  (сумма с учетом изменений от 25.03.2011 №130)</t>
  </si>
  <si>
    <t>Изменения (апрель)</t>
  </si>
  <si>
    <t>Уточнено  (сумма с учетом изменений от 22.04.2011 №144)</t>
  </si>
  <si>
    <t>корректировка</t>
  </si>
  <si>
    <t>Изменения (май)</t>
  </si>
  <si>
    <t>Сумма с учетом изменений от 19.05.2011 №157</t>
  </si>
  <si>
    <t>Изменения (июнь)</t>
  </si>
  <si>
    <t>1010102</t>
  </si>
  <si>
    <t>Перераспределение по распоряжениям главы города, письмам главных распорядителей и получателей бюджетных средств.</t>
  </si>
  <si>
    <t>Сумма (тыс.рублей)</t>
  </si>
  <si>
    <t xml:space="preserve">Субвенции бюджетам на осуществление полномочий по государственной регистрации актов гражданского состояния из бюджета автономного округа </t>
  </si>
  <si>
    <t>Субвенции</t>
  </si>
  <si>
    <t>Перечень целевых программ   городского округа город Мегион</t>
  </si>
  <si>
    <t>Программа "Комплексные мероприятия по профилактике правонарушений на территории городского округа город Мегион на 2011-2013 годы"</t>
  </si>
  <si>
    <t>Органы внутренних дел</t>
  </si>
  <si>
    <t>Программа  "Мероприятия по профилактике терроризма и экстремизма, а также минимизации и (или) ликвидации последствий проявлений терроризма и экстремизма в границах городского округа город мегион на 2011-2015 годы"</t>
  </si>
  <si>
    <t>Программа "Развитие информационного общества в г. Мегион"</t>
  </si>
  <si>
    <t>Сумма, всего, тыс.рублей</t>
  </si>
  <si>
    <t xml:space="preserve"> -МОУ СОШ № 3 </t>
  </si>
  <si>
    <t xml:space="preserve">Подпрограмма "Стимулирование застройщиков по реализации проектов развития застроенных территорий" </t>
  </si>
  <si>
    <t>Программа "Поддержка и развитие малого и среднего предпринимательства на территории городского округа город Мегион на 2011-2015 годы"</t>
  </si>
  <si>
    <t xml:space="preserve">Программа содержания и текущего ремонта автомобильных дорог </t>
  </si>
  <si>
    <t xml:space="preserve">Программа по подготовке объектов ЖКХ к эксплуатации в осенне-зимний период </t>
  </si>
  <si>
    <t>Программа "Энергосбережение и повышение энергетической эффективности и энергобезопасности муниципального образования городской округ город Мегион"</t>
  </si>
  <si>
    <t xml:space="preserve">Программа содержания объектов внешнего благоустройства </t>
  </si>
  <si>
    <t>ИТОГО по городским целевым программам</t>
  </si>
  <si>
    <t>ДМС ( мероприятия по улучшению землеустройства и землепользования)</t>
  </si>
  <si>
    <t>7.2</t>
  </si>
  <si>
    <t>12</t>
  </si>
  <si>
    <t>10.1</t>
  </si>
  <si>
    <t>0013801</t>
  </si>
  <si>
    <t>0013802</t>
  </si>
  <si>
    <t>ЖИЛИЩНО-КОММУНАЛЬНОЕ ХОЗЯЙСТВО</t>
  </si>
  <si>
    <t>Жилищное хозяйство</t>
  </si>
  <si>
    <t>Администрация города (компенсация выпадающих доходов)</t>
  </si>
  <si>
    <t>Коммунальное хозяйство</t>
  </si>
  <si>
    <t>Отдел внутренних дел (муниципальная целевая программа "Комплексные мероприятия по профилактике правонарушений на территории городского округа г.Мегион")</t>
  </si>
  <si>
    <t>Сумма  на 2011 год,                            всего , тыс.руб.</t>
  </si>
  <si>
    <t>в том числе:</t>
  </si>
  <si>
    <t>Вид расхода</t>
  </si>
  <si>
    <t>Расходы, осуществляемы за счет  субвенций, субсидий и межбюджетных трансфертов других бюджетов</t>
  </si>
  <si>
    <t>ДУМА ГОРОДА</t>
  </si>
  <si>
    <t>Функционирование законодательных (представительных) органов государственной власти и местного самоуправления</t>
  </si>
  <si>
    <t xml:space="preserve"> -МОУ СОШ № 1</t>
  </si>
  <si>
    <t xml:space="preserve"> -МОУ СОШ № 2 </t>
  </si>
  <si>
    <t>Центральный аппарат</t>
  </si>
  <si>
    <t>Выполнение функций органами местного самоуправления</t>
  </si>
  <si>
    <t xml:space="preserve"> -Департамент образования и молодежной политики</t>
  </si>
  <si>
    <t>Субсидии на комплектование книжных фондов библиотек муниципальных образований</t>
  </si>
  <si>
    <t>Администрация города- программа "Содержания объектов внешнего благоустройства городского округа город Мегион".(уличное освещение)</t>
  </si>
  <si>
    <t>Согласно письма от 31.05.2011 №24/543 - 652,8тыс.рублей; письма от 19.0.2011 №24/996 - 1000,тыс.рублей(уличное освещение); 660,2 (содержание дорог)</t>
  </si>
  <si>
    <t xml:space="preserve"> -Департамент образования и молодежной политики (субсидии на финансовое обеспечение МАУ "Комбинат общественного питания учреждений социальной сферы")</t>
  </si>
  <si>
    <t>Пособия лицам, являющимся сотрудниками милиции, получившим телесные повреждения, исключающие возможность дальнейшего прохождения службы, а также семьям и иждевенцам сотрудников милиции, погибших (умерших) в связи с осуществлением служебной деятельности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</si>
  <si>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</si>
  <si>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</si>
  <si>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Руководительконтрольно-счетной палаты муниципального образования и его заместители</t>
  </si>
  <si>
    <t>Руководитель счетной палаты органа местного самоуправления и их заместители</t>
  </si>
  <si>
    <t>Мероприятия в области информационно-коммуникационных технологий и связи</t>
  </si>
  <si>
    <t>АДМИНИСТРАЦИЯ ГОРОДА</t>
  </si>
  <si>
    <t>Глава муниципального образования</t>
  </si>
  <si>
    <t>17</t>
  </si>
  <si>
    <t xml:space="preserve">Дополнительные мероприятия, направленные на снижение напряженности на рынке труда 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</si>
  <si>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</si>
  <si>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Резервные фонды местных администраций</t>
  </si>
  <si>
    <t>Прочие расходы</t>
  </si>
  <si>
    <t>Осуществление полномочичй по подготовке проведения статистических переписей</t>
  </si>
  <si>
    <t>Субвенции на осуществление полномочий по подготовке проведения статистических переписей</t>
  </si>
  <si>
    <t>Осуществление полномочий в области оборота этилового спирта, алкогольной и спиртосдержащей продукции</t>
  </si>
  <si>
    <t>Выполнение функций государственными органами "Социально-экономическое развитие коренных малочисленных народов Севера Ханты-Мансийского автономного округа-Югры" на 2008-2012 годы</t>
  </si>
  <si>
    <t>Программа " Модернизация и реформирование ЖКК Ханты-Мансийского автономного округа"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</si>
  <si>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</si>
  <si>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</si>
  <si>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Письмо МКУ Капитальное строительство от 07.09.2011 №1443</t>
  </si>
  <si>
    <t>МКУ КС - устранение аварийных ситуаций</t>
  </si>
  <si>
    <t xml:space="preserve">МКУ КС - реконструкция автомобильных дорог </t>
  </si>
  <si>
    <t>МКУ КС - паспортизация объекта "24-х квартирный жилой дом №2 по ул.Дружбы в п.Высокий"</t>
  </si>
  <si>
    <t xml:space="preserve"> -Департамент образования и молодёжной политики</t>
  </si>
  <si>
    <t xml:space="preserve"> -Управление физической культуры и спорта </t>
  </si>
  <si>
    <t xml:space="preserve"> -Департамент финансов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</si>
  <si>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из бюджета автономного округа</t>
  </si>
  <si>
    <t>Программа "Развитие материально-технической базы  дошкольных образовательных учреждений в Ханты-Мансийском автономном округе - Югре" на 2007-2010 годы</t>
  </si>
  <si>
    <t>16</t>
  </si>
  <si>
    <t>16.1</t>
  </si>
  <si>
    <t>Администрация г.Мегиона (хранение, комплектование, учет и использование архивных документов, относящихся к государственной собственности автономного округа)</t>
  </si>
  <si>
    <t xml:space="preserve">ЗДРАВООХРАНЕНИЕ  </t>
  </si>
  <si>
    <t>Стационарная медицинская помощь</t>
  </si>
  <si>
    <t>18</t>
  </si>
  <si>
    <t>Программа "Молодеж Югры" на 2011-2012 годы</t>
  </si>
  <si>
    <t>5220101</t>
  </si>
  <si>
    <t>5210101</t>
  </si>
  <si>
    <t>Ведомственная целевая программа "Анти-спид на 2011-2012 годы"</t>
  </si>
  <si>
    <t>Ведомственная целевая программа "Неотложные меры борьбы с туберкулезом на 2011-2012 годы"</t>
  </si>
  <si>
    <t>Ведомственная целевая программа "Пожарная безопасность в муниципальных учреждениях здравоохранения городского округа город Мегион на 2011-2013 годы"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</si>
</sst>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_(* #,##0.000_);_(* \(#,##0.000\);_(* &quot;-&quot;??_);_(@_)"/>
    <numFmt numFmtId="183" formatCode="_(* #,##0.0000_);_(* \(#,##0.0000\);_(* &quot;-&quot;??_);_(@_)"/>
    <numFmt numFmtId="184" formatCode="_(* #,##0.0_);_(* \(#,##0.0\);_(* &quot;-&quot;??_);_(@_)"/>
    <numFmt numFmtId="185" formatCode="_(* #,##0_);_(* \(#,##0\);_(* &quot;-&quot;??_);_(@_)"/>
    <numFmt numFmtId="186" formatCode="#,##0.000"/>
    <numFmt numFmtId="187" formatCode="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"/>
    <numFmt numFmtId="193" formatCode="0.0000"/>
    <numFmt numFmtId="194" formatCode="0.000000"/>
  </numFmts>
  <fonts count="63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20"/>
      <name val="Times New Roman"/>
      <family val="1"/>
    </font>
    <font>
      <b/>
      <sz val="22"/>
      <name val="Times New Roman"/>
      <family val="1"/>
    </font>
    <font>
      <b/>
      <sz val="20"/>
      <color indexed="8"/>
      <name val="Times New Roman"/>
      <family val="1"/>
    </font>
    <font>
      <sz val="20"/>
      <name val="Times New Roman"/>
      <family val="1"/>
    </font>
    <font>
      <sz val="20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sz val="16"/>
      <name val="Arial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45" fillId="7" borderId="1" applyNumberFormat="0" applyAlignment="0" applyProtection="0"/>
    <xf numFmtId="0" fontId="46" fillId="20" borderId="2" applyNumberFormat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1" borderId="7" applyNumberFormat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4" borderId="0" applyNumberFormat="0" applyBorder="0" applyAlignment="0" applyProtection="0"/>
  </cellStyleXfs>
  <cellXfs count="636">
    <xf numFmtId="0" fontId="0" fillId="0" borderId="0" xfId="0" applyAlignment="1">
      <alignment/>
    </xf>
    <xf numFmtId="0" fontId="1" fillId="24" borderId="0" xfId="0" applyFont="1" applyFill="1" applyAlignment="1">
      <alignment wrapText="1"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 horizontal="center"/>
    </xf>
    <xf numFmtId="0" fontId="3" fillId="24" borderId="0" xfId="0" applyFont="1" applyFill="1" applyAlignment="1">
      <alignment/>
    </xf>
    <xf numFmtId="0" fontId="1" fillId="24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 horizontal="center"/>
    </xf>
    <xf numFmtId="0" fontId="9" fillId="24" borderId="0" xfId="0" applyFont="1" applyFill="1" applyAlignment="1">
      <alignment/>
    </xf>
    <xf numFmtId="4" fontId="8" fillId="24" borderId="0" xfId="0" applyNumberFormat="1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8" fillId="24" borderId="0" xfId="0" applyFont="1" applyFill="1" applyAlignment="1">
      <alignment/>
    </xf>
    <xf numFmtId="180" fontId="8" fillId="24" borderId="0" xfId="0" applyNumberFormat="1" applyFont="1" applyFill="1" applyAlignment="1">
      <alignment/>
    </xf>
    <xf numFmtId="0" fontId="10" fillId="24" borderId="0" xfId="0" applyFont="1" applyFill="1" applyAlignment="1">
      <alignment wrapText="1"/>
    </xf>
    <xf numFmtId="0" fontId="10" fillId="24" borderId="0" xfId="0" applyFont="1" applyFill="1" applyAlignment="1">
      <alignment/>
    </xf>
    <xf numFmtId="180" fontId="10" fillId="24" borderId="0" xfId="0" applyNumberFormat="1" applyFont="1" applyFill="1" applyAlignment="1">
      <alignment/>
    </xf>
    <xf numFmtId="0" fontId="8" fillId="24" borderId="0" xfId="0" applyFont="1" applyFill="1" applyAlignment="1">
      <alignment wrapText="1"/>
    </xf>
    <xf numFmtId="0" fontId="3" fillId="0" borderId="0" xfId="0" applyFont="1" applyAlignment="1">
      <alignment/>
    </xf>
    <xf numFmtId="0" fontId="16" fillId="0" borderId="0" xfId="0" applyFont="1" applyAlignment="1">
      <alignment/>
    </xf>
    <xf numFmtId="180" fontId="9" fillId="0" borderId="10" xfId="0" applyNumberFormat="1" applyFont="1" applyBorder="1" applyAlignment="1">
      <alignment wrapText="1"/>
    </xf>
    <xf numFmtId="180" fontId="3" fillId="0" borderId="10" xfId="0" applyNumberFormat="1" applyFont="1" applyBorder="1" applyAlignment="1">
      <alignment wrapText="1"/>
    </xf>
    <xf numFmtId="0" fontId="17" fillId="0" borderId="11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24" borderId="0" xfId="0" applyFont="1" applyFill="1" applyAlignment="1">
      <alignment horizontal="center" vertical="center"/>
    </xf>
    <xf numFmtId="180" fontId="1" fillId="24" borderId="0" xfId="0" applyNumberFormat="1" applyFont="1" applyFill="1" applyAlignment="1">
      <alignment/>
    </xf>
    <xf numFmtId="4" fontId="0" fillId="0" borderId="0" xfId="0" applyNumberFormat="1" applyAlignment="1">
      <alignment/>
    </xf>
    <xf numFmtId="180" fontId="23" fillId="24" borderId="16" xfId="0" applyNumberFormat="1" applyFont="1" applyFill="1" applyBorder="1" applyAlignment="1">
      <alignment/>
    </xf>
    <xf numFmtId="180" fontId="24" fillId="24" borderId="16" xfId="0" applyNumberFormat="1" applyFont="1" applyFill="1" applyBorder="1" applyAlignment="1">
      <alignment/>
    </xf>
    <xf numFmtId="4" fontId="24" fillId="24" borderId="16" xfId="0" applyNumberFormat="1" applyFont="1" applyFill="1" applyBorder="1" applyAlignment="1">
      <alignment/>
    </xf>
    <xf numFmtId="180" fontId="23" fillId="24" borderId="16" xfId="0" applyNumberFormat="1" applyFont="1" applyFill="1" applyBorder="1" applyAlignment="1">
      <alignment wrapText="1"/>
    </xf>
    <xf numFmtId="180" fontId="25" fillId="24" borderId="16" xfId="0" applyNumberFormat="1" applyFont="1" applyFill="1" applyBorder="1" applyAlignment="1">
      <alignment/>
    </xf>
    <xf numFmtId="180" fontId="21" fillId="24" borderId="16" xfId="0" applyNumberFormat="1" applyFont="1" applyFill="1" applyBorder="1" applyAlignment="1">
      <alignment/>
    </xf>
    <xf numFmtId="4" fontId="23" fillId="24" borderId="16" xfId="0" applyNumberFormat="1" applyFont="1" applyFill="1" applyBorder="1" applyAlignment="1">
      <alignment wrapText="1"/>
    </xf>
    <xf numFmtId="181" fontId="24" fillId="24" borderId="16" xfId="0" applyNumberFormat="1" applyFont="1" applyFill="1" applyBorder="1" applyAlignment="1">
      <alignment/>
    </xf>
    <xf numFmtId="0" fontId="24" fillId="24" borderId="16" xfId="0" applyFont="1" applyFill="1" applyBorder="1" applyAlignment="1">
      <alignment/>
    </xf>
    <xf numFmtId="0" fontId="3" fillId="0" borderId="0" xfId="0" applyFont="1" applyAlignment="1">
      <alignment wrapText="1"/>
    </xf>
    <xf numFmtId="0" fontId="9" fillId="0" borderId="17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49" fontId="9" fillId="0" borderId="14" xfId="0" applyNumberFormat="1" applyFont="1" applyBorder="1" applyAlignment="1">
      <alignment wrapText="1"/>
    </xf>
    <xf numFmtId="49" fontId="9" fillId="0" borderId="22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49" fontId="9" fillId="0" borderId="16" xfId="0" applyNumberFormat="1" applyFont="1" applyBorder="1" applyAlignment="1">
      <alignment horizontal="center" wrapText="1"/>
    </xf>
    <xf numFmtId="0" fontId="4" fillId="24" borderId="23" xfId="0" applyFont="1" applyFill="1" applyBorder="1" applyAlignment="1">
      <alignment wrapText="1"/>
    </xf>
    <xf numFmtId="0" fontId="30" fillId="0" borderId="0" xfId="0" applyFont="1" applyAlignment="1">
      <alignment/>
    </xf>
    <xf numFmtId="180" fontId="0" fillId="0" borderId="0" xfId="0" applyNumberFormat="1" applyAlignment="1">
      <alignment/>
    </xf>
    <xf numFmtId="0" fontId="3" fillId="24" borderId="0" xfId="0" applyFont="1" applyFill="1" applyAlignment="1">
      <alignment wrapText="1"/>
    </xf>
    <xf numFmtId="0" fontId="10" fillId="0" borderId="0" xfId="0" applyFont="1" applyAlignment="1">
      <alignment/>
    </xf>
    <xf numFmtId="49" fontId="1" fillId="0" borderId="16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49" fontId="15" fillId="0" borderId="16" xfId="0" applyNumberFormat="1" applyFont="1" applyBorder="1" applyAlignment="1">
      <alignment horizontal="center" wrapText="1"/>
    </xf>
    <xf numFmtId="49" fontId="15" fillId="0" borderId="22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0" fontId="9" fillId="24" borderId="10" xfId="0" applyFont="1" applyFill="1" applyBorder="1" applyAlignment="1">
      <alignment wrapText="1"/>
    </xf>
    <xf numFmtId="0" fontId="3" fillId="24" borderId="10" xfId="0" applyFont="1" applyFill="1" applyBorder="1" applyAlignment="1">
      <alignment wrapText="1"/>
    </xf>
    <xf numFmtId="0" fontId="3" fillId="0" borderId="0" xfId="0" applyFont="1" applyAlignment="1">
      <alignment/>
    </xf>
    <xf numFmtId="49" fontId="1" fillId="0" borderId="17" xfId="0" applyNumberFormat="1" applyFont="1" applyBorder="1" applyAlignment="1">
      <alignment horizontal="center" wrapText="1"/>
    </xf>
    <xf numFmtId="49" fontId="15" fillId="0" borderId="17" xfId="0" applyNumberFormat="1" applyFont="1" applyBorder="1" applyAlignment="1">
      <alignment horizontal="center" wrapText="1"/>
    </xf>
    <xf numFmtId="49" fontId="31" fillId="0" borderId="16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180" fontId="28" fillId="0" borderId="16" xfId="0" applyNumberFormat="1" applyFont="1" applyBorder="1" applyAlignment="1">
      <alignment wrapText="1"/>
    </xf>
    <xf numFmtId="180" fontId="28" fillId="0" borderId="16" xfId="0" applyNumberFormat="1" applyFont="1" applyBorder="1" applyAlignment="1">
      <alignment/>
    </xf>
    <xf numFmtId="0" fontId="15" fillId="0" borderId="10" xfId="0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9" fontId="9" fillId="0" borderId="17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1" fillId="0" borderId="17" xfId="0" applyNumberFormat="1" applyFont="1" applyBorder="1" applyAlignment="1">
      <alignment horizontal="center" wrapText="1"/>
    </xf>
    <xf numFmtId="49" fontId="31" fillId="0" borderId="10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180" fontId="9" fillId="0" borderId="12" xfId="0" applyNumberFormat="1" applyFont="1" applyBorder="1" applyAlignment="1">
      <alignment wrapText="1"/>
    </xf>
    <xf numFmtId="0" fontId="6" fillId="24" borderId="23" xfId="0" applyFont="1" applyFill="1" applyBorder="1" applyAlignment="1">
      <alignment wrapText="1"/>
    </xf>
    <xf numFmtId="180" fontId="3" fillId="24" borderId="0" xfId="0" applyNumberFormat="1" applyFont="1" applyFill="1" applyAlignment="1">
      <alignment/>
    </xf>
    <xf numFmtId="0" fontId="11" fillId="0" borderId="16" xfId="0" applyFont="1" applyBorder="1" applyAlignment="1">
      <alignment wrapText="1"/>
    </xf>
    <xf numFmtId="0" fontId="3" fillId="24" borderId="23" xfId="0" applyFont="1" applyFill="1" applyBorder="1" applyAlignment="1">
      <alignment wrapText="1"/>
    </xf>
    <xf numFmtId="3" fontId="3" fillId="0" borderId="0" xfId="0" applyNumberFormat="1" applyFont="1" applyAlignment="1">
      <alignment/>
    </xf>
    <xf numFmtId="49" fontId="15" fillId="0" borderId="21" xfId="0" applyNumberFormat="1" applyFont="1" applyBorder="1" applyAlignment="1">
      <alignment horizontal="center" wrapText="1"/>
    </xf>
    <xf numFmtId="49" fontId="9" fillId="24" borderId="17" xfId="0" applyNumberFormat="1" applyFont="1" applyFill="1" applyBorder="1" applyAlignment="1">
      <alignment horizontal="left" wrapText="1"/>
    </xf>
    <xf numFmtId="0" fontId="9" fillId="24" borderId="17" xfId="0" applyFont="1" applyFill="1" applyBorder="1" applyAlignment="1">
      <alignment horizontal="center" wrapText="1"/>
    </xf>
    <xf numFmtId="49" fontId="9" fillId="24" borderId="16" xfId="0" applyNumberFormat="1" applyFont="1" applyFill="1" applyBorder="1" applyAlignment="1">
      <alignment horizontal="center" wrapText="1"/>
    </xf>
    <xf numFmtId="49" fontId="9" fillId="24" borderId="10" xfId="0" applyNumberFormat="1" applyFont="1" applyFill="1" applyBorder="1" applyAlignment="1">
      <alignment horizontal="center" wrapText="1"/>
    </xf>
    <xf numFmtId="0" fontId="1" fillId="24" borderId="17" xfId="0" applyFont="1" applyFill="1" applyBorder="1" applyAlignment="1">
      <alignment horizontal="center" wrapText="1"/>
    </xf>
    <xf numFmtId="49" fontId="1" fillId="24" borderId="16" xfId="0" applyNumberFormat="1" applyFont="1" applyFill="1" applyBorder="1" applyAlignment="1">
      <alignment horizontal="center" wrapText="1"/>
    </xf>
    <xf numFmtId="49" fontId="1" fillId="24" borderId="10" xfId="0" applyNumberFormat="1" applyFont="1" applyFill="1" applyBorder="1" applyAlignment="1">
      <alignment horizontal="center" wrapText="1"/>
    </xf>
    <xf numFmtId="49" fontId="15" fillId="24" borderId="16" xfId="0" applyNumberFormat="1" applyFont="1" applyFill="1" applyBorder="1" applyAlignment="1">
      <alignment horizontal="center" wrapText="1"/>
    </xf>
    <xf numFmtId="49" fontId="15" fillId="24" borderId="10" xfId="0" applyNumberFormat="1" applyFont="1" applyFill="1" applyBorder="1" applyAlignment="1">
      <alignment horizontal="center" wrapText="1"/>
    </xf>
    <xf numFmtId="49" fontId="9" fillId="24" borderId="17" xfId="0" applyNumberFormat="1" applyFont="1" applyFill="1" applyBorder="1" applyAlignment="1">
      <alignment horizontal="left" vertical="center" wrapText="1"/>
    </xf>
    <xf numFmtId="0" fontId="15" fillId="24" borderId="21" xfId="0" applyFont="1" applyFill="1" applyBorder="1" applyAlignment="1">
      <alignment wrapText="1"/>
    </xf>
    <xf numFmtId="49" fontId="15" fillId="24" borderId="22" xfId="0" applyNumberFormat="1" applyFont="1" applyFill="1" applyBorder="1" applyAlignment="1">
      <alignment wrapText="1"/>
    </xf>
    <xf numFmtId="49" fontId="15" fillId="24" borderId="24" xfId="0" applyNumberFormat="1" applyFont="1" applyFill="1" applyBorder="1" applyAlignment="1">
      <alignment wrapText="1"/>
    </xf>
    <xf numFmtId="180" fontId="9" fillId="24" borderId="25" xfId="0" applyNumberFormat="1" applyFont="1" applyFill="1" applyBorder="1" applyAlignment="1">
      <alignment wrapText="1"/>
    </xf>
    <xf numFmtId="180" fontId="9" fillId="24" borderId="22" xfId="0" applyNumberFormat="1" applyFont="1" applyFill="1" applyBorder="1" applyAlignment="1">
      <alignment wrapText="1"/>
    </xf>
    <xf numFmtId="180" fontId="9" fillId="24" borderId="26" xfId="0" applyNumberFormat="1" applyFont="1" applyFill="1" applyBorder="1" applyAlignment="1">
      <alignment wrapText="1"/>
    </xf>
    <xf numFmtId="0" fontId="15" fillId="24" borderId="17" xfId="0" applyFont="1" applyFill="1" applyBorder="1" applyAlignment="1">
      <alignment wrapText="1"/>
    </xf>
    <xf numFmtId="49" fontId="15" fillId="24" borderId="16" xfId="0" applyNumberFormat="1" applyFont="1" applyFill="1" applyBorder="1" applyAlignment="1">
      <alignment wrapText="1"/>
    </xf>
    <xf numFmtId="49" fontId="15" fillId="24" borderId="10" xfId="0" applyNumberFormat="1" applyFont="1" applyFill="1" applyBorder="1" applyAlignment="1">
      <alignment wrapText="1"/>
    </xf>
    <xf numFmtId="180" fontId="9" fillId="24" borderId="27" xfId="0" applyNumberFormat="1" applyFont="1" applyFill="1" applyBorder="1" applyAlignment="1">
      <alignment wrapText="1"/>
    </xf>
    <xf numFmtId="180" fontId="9" fillId="24" borderId="16" xfId="0" applyNumberFormat="1" applyFont="1" applyFill="1" applyBorder="1" applyAlignment="1">
      <alignment wrapText="1"/>
    </xf>
    <xf numFmtId="180" fontId="9" fillId="24" borderId="28" xfId="0" applyNumberFormat="1" applyFont="1" applyFill="1" applyBorder="1" applyAlignment="1">
      <alignment wrapText="1"/>
    </xf>
    <xf numFmtId="49" fontId="3" fillId="24" borderId="17" xfId="0" applyNumberFormat="1" applyFont="1" applyFill="1" applyBorder="1" applyAlignment="1">
      <alignment horizontal="left" wrapText="1"/>
    </xf>
    <xf numFmtId="49" fontId="1" fillId="24" borderId="16" xfId="62" applyNumberFormat="1" applyFont="1" applyFill="1" applyBorder="1" applyAlignment="1">
      <alignment horizontal="center" wrapText="1"/>
    </xf>
    <xf numFmtId="180" fontId="3" fillId="24" borderId="27" xfId="0" applyNumberFormat="1" applyFont="1" applyFill="1" applyBorder="1" applyAlignment="1">
      <alignment wrapText="1"/>
    </xf>
    <xf numFmtId="180" fontId="3" fillId="24" borderId="29" xfId="0" applyNumberFormat="1" applyFont="1" applyFill="1" applyBorder="1" applyAlignment="1">
      <alignment wrapText="1"/>
    </xf>
    <xf numFmtId="180" fontId="3" fillId="24" borderId="30" xfId="0" applyNumberFormat="1" applyFont="1" applyFill="1" applyBorder="1" applyAlignment="1">
      <alignment wrapText="1"/>
    </xf>
    <xf numFmtId="180" fontId="9" fillId="24" borderId="17" xfId="0" applyNumberFormat="1" applyFont="1" applyFill="1" applyBorder="1" applyAlignment="1">
      <alignment wrapText="1"/>
    </xf>
    <xf numFmtId="180" fontId="9" fillId="24" borderId="23" xfId="0" applyNumberFormat="1" applyFont="1" applyFill="1" applyBorder="1" applyAlignment="1">
      <alignment wrapText="1"/>
    </xf>
    <xf numFmtId="180" fontId="9" fillId="24" borderId="10" xfId="0" applyNumberFormat="1" applyFont="1" applyFill="1" applyBorder="1" applyAlignment="1">
      <alignment wrapText="1"/>
    </xf>
    <xf numFmtId="180" fontId="3" fillId="24" borderId="21" xfId="0" applyNumberFormat="1" applyFont="1" applyFill="1" applyBorder="1" applyAlignment="1">
      <alignment wrapText="1"/>
    </xf>
    <xf numFmtId="180" fontId="3" fillId="24" borderId="31" xfId="0" applyNumberFormat="1" applyFont="1" applyFill="1" applyBorder="1" applyAlignment="1">
      <alignment wrapText="1"/>
    </xf>
    <xf numFmtId="180" fontId="3" fillId="24" borderId="22" xfId="0" applyNumberFormat="1" applyFont="1" applyFill="1" applyBorder="1" applyAlignment="1">
      <alignment wrapText="1"/>
    </xf>
    <xf numFmtId="180" fontId="3" fillId="24" borderId="26" xfId="0" applyNumberFormat="1" applyFont="1" applyFill="1" applyBorder="1" applyAlignment="1">
      <alignment wrapText="1"/>
    </xf>
    <xf numFmtId="180" fontId="9" fillId="24" borderId="21" xfId="0" applyNumberFormat="1" applyFont="1" applyFill="1" applyBorder="1" applyAlignment="1">
      <alignment wrapText="1"/>
    </xf>
    <xf numFmtId="180" fontId="9" fillId="24" borderId="31" xfId="0" applyNumberFormat="1" applyFont="1" applyFill="1" applyBorder="1" applyAlignment="1">
      <alignment wrapText="1"/>
    </xf>
    <xf numFmtId="180" fontId="3" fillId="24" borderId="17" xfId="0" applyNumberFormat="1" applyFont="1" applyFill="1" applyBorder="1" applyAlignment="1">
      <alignment wrapText="1"/>
    </xf>
    <xf numFmtId="180" fontId="3" fillId="24" borderId="16" xfId="0" applyNumberFormat="1" applyFont="1" applyFill="1" applyBorder="1" applyAlignment="1">
      <alignment wrapText="1"/>
    </xf>
    <xf numFmtId="180" fontId="3" fillId="24" borderId="10" xfId="0" applyNumberFormat="1" applyFont="1" applyFill="1" applyBorder="1" applyAlignment="1">
      <alignment wrapText="1"/>
    </xf>
    <xf numFmtId="180" fontId="9" fillId="24" borderId="29" xfId="0" applyNumberFormat="1" applyFont="1" applyFill="1" applyBorder="1" applyAlignment="1">
      <alignment wrapText="1"/>
    </xf>
    <xf numFmtId="0" fontId="15" fillId="24" borderId="17" xfId="0" applyFont="1" applyFill="1" applyBorder="1" applyAlignment="1">
      <alignment horizontal="center" wrapText="1"/>
    </xf>
    <xf numFmtId="180" fontId="3" fillId="24" borderId="24" xfId="0" applyNumberFormat="1" applyFont="1" applyFill="1" applyBorder="1" applyAlignment="1">
      <alignment wrapText="1"/>
    </xf>
    <xf numFmtId="180" fontId="9" fillId="24" borderId="24" xfId="0" applyNumberFormat="1" applyFont="1" applyFill="1" applyBorder="1" applyAlignment="1">
      <alignment wrapText="1"/>
    </xf>
    <xf numFmtId="180" fontId="9" fillId="24" borderId="32" xfId="0" applyNumberFormat="1" applyFont="1" applyFill="1" applyBorder="1" applyAlignment="1">
      <alignment wrapText="1"/>
    </xf>
    <xf numFmtId="180" fontId="9" fillId="24" borderId="33" xfId="0" applyNumberFormat="1" applyFont="1" applyFill="1" applyBorder="1" applyAlignment="1">
      <alignment wrapText="1"/>
    </xf>
    <xf numFmtId="180" fontId="9" fillId="24" borderId="34" xfId="0" applyNumberFormat="1" applyFont="1" applyFill="1" applyBorder="1" applyAlignment="1">
      <alignment wrapText="1"/>
    </xf>
    <xf numFmtId="0" fontId="1" fillId="24" borderId="27" xfId="0" applyFont="1" applyFill="1" applyBorder="1" applyAlignment="1">
      <alignment horizontal="center" wrapText="1"/>
    </xf>
    <xf numFmtId="49" fontId="1" fillId="24" borderId="29" xfId="0" applyNumberFormat="1" applyFont="1" applyFill="1" applyBorder="1" applyAlignment="1">
      <alignment horizontal="center" wrapText="1"/>
    </xf>
    <xf numFmtId="49" fontId="1" fillId="24" borderId="30" xfId="0" applyNumberFormat="1" applyFont="1" applyFill="1" applyBorder="1" applyAlignment="1">
      <alignment horizontal="center" wrapText="1"/>
    </xf>
    <xf numFmtId="180" fontId="9" fillId="24" borderId="16" xfId="0" applyNumberFormat="1" applyFont="1" applyFill="1" applyBorder="1" applyAlignment="1">
      <alignment horizontal="right" wrapText="1"/>
    </xf>
    <xf numFmtId="0" fontId="1" fillId="24" borderId="21" xfId="0" applyFont="1" applyFill="1" applyBorder="1" applyAlignment="1">
      <alignment wrapText="1"/>
    </xf>
    <xf numFmtId="49" fontId="1" fillId="24" borderId="22" xfId="0" applyNumberFormat="1" applyFont="1" applyFill="1" applyBorder="1" applyAlignment="1">
      <alignment wrapText="1"/>
    </xf>
    <xf numFmtId="180" fontId="9" fillId="24" borderId="35" xfId="0" applyNumberFormat="1" applyFont="1" applyFill="1" applyBorder="1" applyAlignment="1">
      <alignment wrapText="1"/>
    </xf>
    <xf numFmtId="49" fontId="1" fillId="24" borderId="17" xfId="0" applyNumberFormat="1" applyFont="1" applyFill="1" applyBorder="1" applyAlignment="1">
      <alignment horizontal="center" wrapText="1"/>
    </xf>
    <xf numFmtId="0" fontId="15" fillId="24" borderId="27" xfId="0" applyFont="1" applyFill="1" applyBorder="1" applyAlignment="1">
      <alignment horizontal="center" wrapText="1"/>
    </xf>
    <xf numFmtId="49" fontId="15" fillId="24" borderId="29" xfId="0" applyNumberFormat="1" applyFont="1" applyFill="1" applyBorder="1" applyAlignment="1">
      <alignment horizontal="center" wrapText="1"/>
    </xf>
    <xf numFmtId="49" fontId="3" fillId="24" borderId="27" xfId="0" applyNumberFormat="1" applyFont="1" applyFill="1" applyBorder="1" applyAlignment="1">
      <alignment horizontal="left" wrapText="1"/>
    </xf>
    <xf numFmtId="49" fontId="9" fillId="24" borderId="27" xfId="0" applyNumberFormat="1" applyFont="1" applyFill="1" applyBorder="1" applyAlignment="1">
      <alignment horizontal="left" wrapText="1"/>
    </xf>
    <xf numFmtId="180" fontId="9" fillId="24" borderId="36" xfId="0" applyNumberFormat="1" applyFont="1" applyFill="1" applyBorder="1" applyAlignment="1">
      <alignment wrapText="1"/>
    </xf>
    <xf numFmtId="49" fontId="9" fillId="24" borderId="37" xfId="0" applyNumberFormat="1" applyFont="1" applyFill="1" applyBorder="1" applyAlignment="1">
      <alignment wrapText="1"/>
    </xf>
    <xf numFmtId="49" fontId="15" fillId="24" borderId="37" xfId="0" applyNumberFormat="1" applyFont="1" applyFill="1" applyBorder="1" applyAlignment="1">
      <alignment horizontal="center" wrapText="1"/>
    </xf>
    <xf numFmtId="49" fontId="15" fillId="24" borderId="33" xfId="0" applyNumberFormat="1" applyFont="1" applyFill="1" applyBorder="1" applyAlignment="1">
      <alignment horizontal="center" wrapText="1"/>
    </xf>
    <xf numFmtId="49" fontId="15" fillId="24" borderId="38" xfId="0" applyNumberFormat="1" applyFont="1" applyFill="1" applyBorder="1" applyAlignment="1">
      <alignment horizontal="center" wrapText="1"/>
    </xf>
    <xf numFmtId="180" fontId="9" fillId="24" borderId="39" xfId="0" applyNumberFormat="1" applyFont="1" applyFill="1" applyBorder="1" applyAlignment="1">
      <alignment wrapText="1"/>
    </xf>
    <xf numFmtId="180" fontId="9" fillId="24" borderId="40" xfId="0" applyNumberFormat="1" applyFont="1" applyFill="1" applyBorder="1" applyAlignment="1">
      <alignment wrapText="1"/>
    </xf>
    <xf numFmtId="180" fontId="9" fillId="24" borderId="41" xfId="0" applyNumberFormat="1" applyFont="1" applyFill="1" applyBorder="1" applyAlignment="1">
      <alignment wrapText="1"/>
    </xf>
    <xf numFmtId="49" fontId="3" fillId="24" borderId="17" xfId="0" applyNumberFormat="1" applyFont="1" applyFill="1" applyBorder="1" applyAlignment="1">
      <alignment wrapText="1"/>
    </xf>
    <xf numFmtId="49" fontId="9" fillId="24" borderId="17" xfId="0" applyNumberFormat="1" applyFont="1" applyFill="1" applyBorder="1" applyAlignment="1">
      <alignment wrapText="1"/>
    </xf>
    <xf numFmtId="49" fontId="9" fillId="24" borderId="23" xfId="0" applyNumberFormat="1" applyFont="1" applyFill="1" applyBorder="1" applyAlignment="1">
      <alignment wrapText="1"/>
    </xf>
    <xf numFmtId="49" fontId="15" fillId="24" borderId="17" xfId="0" applyNumberFormat="1" applyFont="1" applyFill="1" applyBorder="1" applyAlignment="1">
      <alignment horizontal="center" wrapText="1"/>
    </xf>
    <xf numFmtId="0" fontId="9" fillId="24" borderId="23" xfId="0" applyFont="1" applyFill="1" applyBorder="1" applyAlignment="1">
      <alignment wrapText="1"/>
    </xf>
    <xf numFmtId="180" fontId="9" fillId="24" borderId="42" xfId="0" applyNumberFormat="1" applyFont="1" applyFill="1" applyBorder="1" applyAlignment="1">
      <alignment wrapText="1"/>
    </xf>
    <xf numFmtId="180" fontId="3" fillId="24" borderId="23" xfId="0" applyNumberFormat="1" applyFont="1" applyFill="1" applyBorder="1" applyAlignment="1">
      <alignment wrapText="1"/>
    </xf>
    <xf numFmtId="180" fontId="3" fillId="24" borderId="28" xfId="0" applyNumberFormat="1" applyFont="1" applyFill="1" applyBorder="1" applyAlignment="1">
      <alignment wrapText="1"/>
    </xf>
    <xf numFmtId="49" fontId="9" fillId="24" borderId="11" xfId="0" applyNumberFormat="1" applyFont="1" applyFill="1" applyBorder="1" applyAlignment="1">
      <alignment wrapText="1"/>
    </xf>
    <xf numFmtId="49" fontId="15" fillId="24" borderId="11" xfId="0" applyNumberFormat="1" applyFont="1" applyFill="1" applyBorder="1" applyAlignment="1">
      <alignment horizontal="center" wrapText="1"/>
    </xf>
    <xf numFmtId="49" fontId="15" fillId="24" borderId="14" xfId="0" applyNumberFormat="1" applyFont="1" applyFill="1" applyBorder="1" applyAlignment="1">
      <alignment horizontal="center" wrapText="1"/>
    </xf>
    <xf numFmtId="49" fontId="15" fillId="24" borderId="12" xfId="0" applyNumberFormat="1" applyFont="1" applyFill="1" applyBorder="1" applyAlignment="1">
      <alignment horizontal="center" wrapText="1"/>
    </xf>
    <xf numFmtId="180" fontId="9" fillId="24" borderId="43" xfId="0" applyNumberFormat="1" applyFont="1" applyFill="1" applyBorder="1" applyAlignment="1">
      <alignment wrapText="1"/>
    </xf>
    <xf numFmtId="180" fontId="9" fillId="24" borderId="44" xfId="0" applyNumberFormat="1" applyFont="1" applyFill="1" applyBorder="1" applyAlignment="1">
      <alignment wrapText="1"/>
    </xf>
    <xf numFmtId="180" fontId="9" fillId="24" borderId="45" xfId="0" applyNumberFormat="1" applyFont="1" applyFill="1" applyBorder="1" applyAlignment="1">
      <alignment wrapText="1"/>
    </xf>
    <xf numFmtId="0" fontId="16" fillId="24" borderId="0" xfId="0" applyFont="1" applyFill="1" applyAlignment="1">
      <alignment/>
    </xf>
    <xf numFmtId="49" fontId="1" fillId="24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ill="1" applyAlignment="1">
      <alignment/>
    </xf>
    <xf numFmtId="49" fontId="3" fillId="0" borderId="21" xfId="0" applyNumberFormat="1" applyFont="1" applyBorder="1" applyAlignment="1">
      <alignment horizontal="center" wrapText="1"/>
    </xf>
    <xf numFmtId="49" fontId="3" fillId="0" borderId="22" xfId="0" applyNumberFormat="1" applyFont="1" applyBorder="1" applyAlignment="1">
      <alignment horizontal="center" wrapText="1"/>
    </xf>
    <xf numFmtId="49" fontId="3" fillId="0" borderId="24" xfId="0" applyNumberFormat="1" applyFont="1" applyBorder="1" applyAlignment="1">
      <alignment horizontal="center" wrapText="1"/>
    </xf>
    <xf numFmtId="49" fontId="3" fillId="24" borderId="0" xfId="0" applyNumberFormat="1" applyFont="1" applyFill="1" applyAlignment="1">
      <alignment horizontal="center"/>
    </xf>
    <xf numFmtId="49" fontId="3" fillId="24" borderId="0" xfId="0" applyNumberFormat="1" applyFont="1" applyFill="1" applyAlignment="1">
      <alignment/>
    </xf>
    <xf numFmtId="0" fontId="18" fillId="0" borderId="16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80" fontId="9" fillId="0" borderId="24" xfId="0" applyNumberFormat="1" applyFont="1" applyBorder="1" applyAlignment="1">
      <alignment wrapText="1"/>
    </xf>
    <xf numFmtId="180" fontId="26" fillId="0" borderId="16" xfId="0" applyNumberFormat="1" applyFont="1" applyBorder="1" applyAlignment="1">
      <alignment wrapText="1"/>
    </xf>
    <xf numFmtId="180" fontId="3" fillId="24" borderId="34" xfId="0" applyNumberFormat="1" applyFont="1" applyFill="1" applyBorder="1" applyAlignment="1">
      <alignment wrapText="1"/>
    </xf>
    <xf numFmtId="0" fontId="36" fillId="24" borderId="23" xfId="0" applyFont="1" applyFill="1" applyBorder="1" applyAlignment="1">
      <alignment wrapText="1"/>
    </xf>
    <xf numFmtId="49" fontId="15" fillId="0" borderId="27" xfId="0" applyNumberFormat="1" applyFont="1" applyBorder="1" applyAlignment="1">
      <alignment horizontal="center" wrapText="1"/>
    </xf>
    <xf numFmtId="49" fontId="15" fillId="0" borderId="29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49" fontId="9" fillId="24" borderId="32" xfId="0" applyNumberFormat="1" applyFont="1" applyFill="1" applyBorder="1" applyAlignment="1">
      <alignment horizontal="left" wrapText="1"/>
    </xf>
    <xf numFmtId="49" fontId="8" fillId="24" borderId="0" xfId="0" applyNumberFormat="1" applyFont="1" applyFill="1" applyAlignment="1">
      <alignment/>
    </xf>
    <xf numFmtId="180" fontId="3" fillId="24" borderId="22" xfId="0" applyNumberFormat="1" applyFont="1" applyFill="1" applyBorder="1" applyAlignment="1">
      <alignment horizontal="right" wrapText="1"/>
    </xf>
    <xf numFmtId="180" fontId="3" fillId="24" borderId="16" xfId="0" applyNumberFormat="1" applyFont="1" applyFill="1" applyBorder="1" applyAlignment="1">
      <alignment horizontal="right" wrapText="1"/>
    </xf>
    <xf numFmtId="180" fontId="9" fillId="24" borderId="17" xfId="0" applyNumberFormat="1" applyFont="1" applyFill="1" applyBorder="1" applyAlignment="1">
      <alignment horizontal="right" wrapText="1"/>
    </xf>
    <xf numFmtId="180" fontId="9" fillId="24" borderId="10" xfId="0" applyNumberFormat="1" applyFont="1" applyFill="1" applyBorder="1" applyAlignment="1">
      <alignment horizontal="right" wrapText="1"/>
    </xf>
    <xf numFmtId="180" fontId="3" fillId="24" borderId="21" xfId="0" applyNumberFormat="1" applyFont="1" applyFill="1" applyBorder="1" applyAlignment="1">
      <alignment horizontal="right" wrapText="1"/>
    </xf>
    <xf numFmtId="180" fontId="3" fillId="24" borderId="24" xfId="0" applyNumberFormat="1" applyFont="1" applyFill="1" applyBorder="1" applyAlignment="1">
      <alignment horizontal="right" wrapText="1"/>
    </xf>
    <xf numFmtId="180" fontId="3" fillId="24" borderId="17" xfId="0" applyNumberFormat="1" applyFont="1" applyFill="1" applyBorder="1" applyAlignment="1">
      <alignment horizontal="right" wrapText="1"/>
    </xf>
    <xf numFmtId="180" fontId="3" fillId="24" borderId="10" xfId="0" applyNumberFormat="1" applyFont="1" applyFill="1" applyBorder="1" applyAlignment="1">
      <alignment horizontal="right" wrapText="1"/>
    </xf>
    <xf numFmtId="180" fontId="9" fillId="24" borderId="26" xfId="0" applyNumberFormat="1" applyFont="1" applyFill="1" applyBorder="1" applyAlignment="1">
      <alignment horizontal="right" wrapText="1"/>
    </xf>
    <xf numFmtId="0" fontId="11" fillId="24" borderId="0" xfId="0" applyFont="1" applyFill="1" applyAlignment="1">
      <alignment wrapText="1"/>
    </xf>
    <xf numFmtId="49" fontId="11" fillId="24" borderId="0" xfId="0" applyNumberFormat="1" applyFont="1" applyFill="1" applyAlignment="1">
      <alignment/>
    </xf>
    <xf numFmtId="0" fontId="11" fillId="24" borderId="0" xfId="0" applyFont="1" applyFill="1" applyAlignment="1">
      <alignment/>
    </xf>
    <xf numFmtId="180" fontId="11" fillId="24" borderId="0" xfId="0" applyNumberFormat="1" applyFont="1" applyFill="1" applyAlignment="1">
      <alignment/>
    </xf>
    <xf numFmtId="49" fontId="3" fillId="0" borderId="0" xfId="0" applyNumberFormat="1" applyFont="1" applyAlignment="1">
      <alignment wrapText="1"/>
    </xf>
    <xf numFmtId="180" fontId="28" fillId="0" borderId="16" xfId="0" applyNumberFormat="1" applyFont="1" applyBorder="1" applyAlignment="1">
      <alignment horizontal="right" wrapText="1"/>
    </xf>
    <xf numFmtId="180" fontId="26" fillId="0" borderId="16" xfId="0" applyNumberFormat="1" applyFont="1" applyBorder="1" applyAlignment="1">
      <alignment horizontal="right" wrapText="1"/>
    </xf>
    <xf numFmtId="0" fontId="29" fillId="0" borderId="0" xfId="0" applyFont="1" applyAlignment="1">
      <alignment/>
    </xf>
    <xf numFmtId="0" fontId="26" fillId="0" borderId="0" xfId="53" applyFont="1" applyBorder="1" applyAlignment="1" applyProtection="1">
      <alignment horizontal="left"/>
      <protection hidden="1"/>
    </xf>
    <xf numFmtId="0" fontId="28" fillId="0" borderId="16" xfId="0" applyFont="1" applyFill="1" applyBorder="1" applyAlignment="1">
      <alignment horizontal="left" vertical="center" wrapText="1"/>
    </xf>
    <xf numFmtId="49" fontId="28" fillId="0" borderId="16" xfId="0" applyNumberFormat="1" applyFont="1" applyFill="1" applyBorder="1" applyAlignment="1">
      <alignment horizontal="center"/>
    </xf>
    <xf numFmtId="180" fontId="28" fillId="0" borderId="16" xfId="0" applyNumberFormat="1" applyFont="1" applyFill="1" applyBorder="1" applyAlignment="1">
      <alignment horizontal="right"/>
    </xf>
    <xf numFmtId="180" fontId="27" fillId="0" borderId="16" xfId="0" applyNumberFormat="1" applyFont="1" applyBorder="1" applyAlignment="1">
      <alignment/>
    </xf>
    <xf numFmtId="4" fontId="29" fillId="0" borderId="16" xfId="0" applyNumberFormat="1" applyFont="1" applyBorder="1" applyAlignment="1">
      <alignment/>
    </xf>
    <xf numFmtId="0" fontId="26" fillId="0" borderId="16" xfId="0" applyFont="1" applyFill="1" applyBorder="1" applyAlignment="1">
      <alignment horizontal="left" vertical="center" wrapText="1"/>
    </xf>
    <xf numFmtId="49" fontId="26" fillId="0" borderId="16" xfId="0" applyNumberFormat="1" applyFont="1" applyFill="1" applyBorder="1" applyAlignment="1">
      <alignment horizontal="center"/>
    </xf>
    <xf numFmtId="180" fontId="26" fillId="0" borderId="16" xfId="0" applyNumberFormat="1" applyFont="1" applyFill="1" applyBorder="1" applyAlignment="1">
      <alignment horizontal="right"/>
    </xf>
    <xf numFmtId="0" fontId="28" fillId="24" borderId="16" xfId="0" applyFont="1" applyFill="1" applyBorder="1" applyAlignment="1">
      <alignment horizontal="left" vertical="center" wrapText="1"/>
    </xf>
    <xf numFmtId="49" fontId="28" fillId="24" borderId="16" xfId="0" applyNumberFormat="1" applyFont="1" applyFill="1" applyBorder="1" applyAlignment="1">
      <alignment horizontal="center"/>
    </xf>
    <xf numFmtId="180" fontId="28" fillId="24" borderId="16" xfId="0" applyNumberFormat="1" applyFont="1" applyFill="1" applyBorder="1" applyAlignment="1">
      <alignment horizontal="right"/>
    </xf>
    <xf numFmtId="4" fontId="29" fillId="24" borderId="16" xfId="0" applyNumberFormat="1" applyFont="1" applyFill="1" applyBorder="1" applyAlignment="1">
      <alignment/>
    </xf>
    <xf numFmtId="0" fontId="29" fillId="24" borderId="0" xfId="0" applyFont="1" applyFill="1" applyAlignment="1">
      <alignment/>
    </xf>
    <xf numFmtId="0" fontId="26" fillId="24" borderId="16" xfId="0" applyFont="1" applyFill="1" applyBorder="1" applyAlignment="1">
      <alignment horizontal="left" vertical="center" wrapText="1"/>
    </xf>
    <xf numFmtId="49" fontId="26" fillId="24" borderId="16" xfId="0" applyNumberFormat="1" applyFont="1" applyFill="1" applyBorder="1" applyAlignment="1">
      <alignment horizontal="center"/>
    </xf>
    <xf numFmtId="180" fontId="26" fillId="24" borderId="16" xfId="0" applyNumberFormat="1" applyFont="1" applyFill="1" applyBorder="1" applyAlignment="1">
      <alignment horizontal="right"/>
    </xf>
    <xf numFmtId="4" fontId="26" fillId="24" borderId="16" xfId="0" applyNumberFormat="1" applyFont="1" applyFill="1" applyBorder="1" applyAlignment="1">
      <alignment horizontal="right"/>
    </xf>
    <xf numFmtId="4" fontId="27" fillId="0" borderId="16" xfId="0" applyNumberFormat="1" applyFont="1" applyBorder="1" applyAlignment="1">
      <alignment/>
    </xf>
    <xf numFmtId="0" fontId="29" fillId="0" borderId="0" xfId="0" applyFont="1" applyAlignment="1">
      <alignment horizontal="justify"/>
    </xf>
    <xf numFmtId="49" fontId="1" fillId="0" borderId="0" xfId="0" applyNumberFormat="1" applyFont="1" applyAlignment="1">
      <alignment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24" fillId="24" borderId="16" xfId="0" applyFont="1" applyFill="1" applyBorder="1" applyAlignment="1">
      <alignment horizontal="center" vertical="center"/>
    </xf>
    <xf numFmtId="0" fontId="9" fillId="24" borderId="46" xfId="0" applyFont="1" applyFill="1" applyBorder="1" applyAlignment="1">
      <alignment wrapText="1"/>
    </xf>
    <xf numFmtId="49" fontId="1" fillId="24" borderId="24" xfId="0" applyNumberFormat="1" applyFont="1" applyFill="1" applyBorder="1" applyAlignment="1">
      <alignment wrapText="1"/>
    </xf>
    <xf numFmtId="49" fontId="15" fillId="24" borderId="30" xfId="0" applyNumberFormat="1" applyFont="1" applyFill="1" applyBorder="1" applyAlignment="1">
      <alignment horizontal="center" wrapText="1"/>
    </xf>
    <xf numFmtId="180" fontId="9" fillId="24" borderId="30" xfId="0" applyNumberFormat="1" applyFont="1" applyFill="1" applyBorder="1" applyAlignment="1">
      <alignment wrapText="1"/>
    </xf>
    <xf numFmtId="0" fontId="9" fillId="0" borderId="16" xfId="0" applyFont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wrapText="1"/>
    </xf>
    <xf numFmtId="0" fontId="6" fillId="24" borderId="16" xfId="0" applyFont="1" applyFill="1" applyBorder="1" applyAlignment="1">
      <alignment wrapText="1"/>
    </xf>
    <xf numFmtId="49" fontId="9" fillId="0" borderId="16" xfId="0" applyNumberFormat="1" applyFont="1" applyBorder="1" applyAlignment="1">
      <alignment horizontal="center" vertical="center" wrapText="1"/>
    </xf>
    <xf numFmtId="181" fontId="9" fillId="0" borderId="16" xfId="0" applyNumberFormat="1" applyFont="1" applyBorder="1" applyAlignment="1">
      <alignment horizontal="center" wrapText="1"/>
    </xf>
    <xf numFmtId="181" fontId="9" fillId="0" borderId="16" xfId="0" applyNumberFormat="1" applyFont="1" applyBorder="1" applyAlignment="1">
      <alignment horizontal="right" wrapText="1"/>
    </xf>
    <xf numFmtId="0" fontId="9" fillId="0" borderId="16" xfId="0" applyFont="1" applyBorder="1" applyAlignment="1">
      <alignment horizontal="right" wrapText="1"/>
    </xf>
    <xf numFmtId="0" fontId="3" fillId="0" borderId="16" xfId="0" applyFont="1" applyBorder="1" applyAlignment="1">
      <alignment horizontal="right" wrapText="1"/>
    </xf>
    <xf numFmtId="180" fontId="3" fillId="0" borderId="16" xfId="0" applyNumberFormat="1" applyFont="1" applyBorder="1" applyAlignment="1">
      <alignment horizontal="right" wrapText="1"/>
    </xf>
    <xf numFmtId="181" fontId="3" fillId="0" borderId="16" xfId="0" applyNumberFormat="1" applyFont="1" applyBorder="1" applyAlignment="1">
      <alignment horizontal="right" wrapText="1"/>
    </xf>
    <xf numFmtId="180" fontId="9" fillId="0" borderId="16" xfId="0" applyNumberFormat="1" applyFont="1" applyBorder="1" applyAlignment="1">
      <alignment horizontal="right" wrapText="1"/>
    </xf>
    <xf numFmtId="0" fontId="3" fillId="0" borderId="16" xfId="0" applyFont="1" applyBorder="1" applyAlignment="1">
      <alignment/>
    </xf>
    <xf numFmtId="180" fontId="9" fillId="0" borderId="16" xfId="0" applyNumberFormat="1" applyFont="1" applyBorder="1" applyAlignment="1">
      <alignment/>
    </xf>
    <xf numFmtId="181" fontId="3" fillId="0" borderId="16" xfId="0" applyNumberFormat="1" applyFont="1" applyBorder="1" applyAlignment="1">
      <alignment/>
    </xf>
    <xf numFmtId="0" fontId="13" fillId="24" borderId="16" xfId="0" applyFont="1" applyFill="1" applyBorder="1" applyAlignment="1">
      <alignment wrapText="1"/>
    </xf>
    <xf numFmtId="0" fontId="12" fillId="24" borderId="16" xfId="0" applyFont="1" applyFill="1" applyBorder="1" applyAlignment="1">
      <alignment wrapText="1"/>
    </xf>
    <xf numFmtId="0" fontId="1" fillId="0" borderId="16" xfId="0" applyFont="1" applyBorder="1" applyAlignment="1">
      <alignment horizontal="center" wrapText="1"/>
    </xf>
    <xf numFmtId="180" fontId="3" fillId="0" borderId="17" xfId="0" applyNumberFormat="1" applyFont="1" applyBorder="1" applyAlignment="1">
      <alignment wrapText="1"/>
    </xf>
    <xf numFmtId="180" fontId="3" fillId="0" borderId="16" xfId="0" applyNumberFormat="1" applyFont="1" applyBorder="1" applyAlignment="1">
      <alignment/>
    </xf>
    <xf numFmtId="180" fontId="3" fillId="0" borderId="10" xfId="0" applyNumberFormat="1" applyFont="1" applyBorder="1" applyAlignment="1">
      <alignment/>
    </xf>
    <xf numFmtId="180" fontId="3" fillId="0" borderId="17" xfId="0" applyNumberFormat="1" applyFont="1" applyBorder="1" applyAlignment="1">
      <alignment/>
    </xf>
    <xf numFmtId="0" fontId="26" fillId="0" borderId="16" xfId="0" applyFont="1" applyBorder="1" applyAlignment="1">
      <alignment vertical="center" wrapText="1"/>
    </xf>
    <xf numFmtId="0" fontId="8" fillId="24" borderId="16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180" fontId="10" fillId="0" borderId="16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8" fillId="24" borderId="16" xfId="0" applyFont="1" applyFill="1" applyBorder="1" applyAlignment="1">
      <alignment horizontal="center" wrapText="1"/>
    </xf>
    <xf numFmtId="49" fontId="8" fillId="24" borderId="16" xfId="0" applyNumberFormat="1" applyFont="1" applyFill="1" applyBorder="1" applyAlignment="1">
      <alignment horizontal="center"/>
    </xf>
    <xf numFmtId="0" fontId="8" fillId="24" borderId="16" xfId="0" applyFont="1" applyFill="1" applyBorder="1" applyAlignment="1">
      <alignment horizontal="center"/>
    </xf>
    <xf numFmtId="49" fontId="5" fillId="24" borderId="16" xfId="0" applyNumberFormat="1" applyFont="1" applyFill="1" applyBorder="1" applyAlignment="1">
      <alignment wrapText="1"/>
    </xf>
    <xf numFmtId="49" fontId="7" fillId="24" borderId="16" xfId="0" applyNumberFormat="1" applyFont="1" applyFill="1" applyBorder="1" applyAlignment="1">
      <alignment wrapText="1"/>
    </xf>
    <xf numFmtId="49" fontId="5" fillId="24" borderId="16" xfId="0" applyNumberFormat="1" applyFont="1" applyFill="1" applyBorder="1" applyAlignment="1">
      <alignment horizontal="center" wrapText="1"/>
    </xf>
    <xf numFmtId="49" fontId="7" fillId="24" borderId="16" xfId="0" applyNumberFormat="1" applyFont="1" applyFill="1" applyBorder="1" applyAlignment="1">
      <alignment horizontal="center" wrapText="1"/>
    </xf>
    <xf numFmtId="0" fontId="25" fillId="24" borderId="16" xfId="0" applyFont="1" applyFill="1" applyBorder="1" applyAlignment="1">
      <alignment wrapText="1"/>
    </xf>
    <xf numFmtId="181" fontId="25" fillId="24" borderId="16" xfId="0" applyNumberFormat="1" applyFont="1" applyFill="1" applyBorder="1" applyAlignment="1">
      <alignment wrapText="1"/>
    </xf>
    <xf numFmtId="0" fontId="23" fillId="24" borderId="16" xfId="0" applyFont="1" applyFill="1" applyBorder="1" applyAlignment="1">
      <alignment wrapText="1"/>
    </xf>
    <xf numFmtId="49" fontId="7" fillId="24" borderId="16" xfId="0" applyNumberFormat="1" applyFont="1" applyFill="1" applyBorder="1" applyAlignment="1">
      <alignment/>
    </xf>
    <xf numFmtId="49" fontId="5" fillId="24" borderId="16" xfId="0" applyNumberFormat="1" applyFont="1" applyFill="1" applyBorder="1" applyAlignment="1">
      <alignment/>
    </xf>
    <xf numFmtId="0" fontId="25" fillId="24" borderId="16" xfId="0" applyFont="1" applyFill="1" applyBorder="1" applyAlignment="1">
      <alignment/>
    </xf>
    <xf numFmtId="49" fontId="13" fillId="24" borderId="16" xfId="0" applyNumberFormat="1" applyFont="1" applyFill="1" applyBorder="1" applyAlignment="1">
      <alignment wrapText="1"/>
    </xf>
    <xf numFmtId="0" fontId="12" fillId="24" borderId="16" xfId="0" applyFont="1" applyFill="1" applyBorder="1" applyAlignment="1">
      <alignment horizontal="left" vertical="center" wrapText="1"/>
    </xf>
    <xf numFmtId="0" fontId="11" fillId="0" borderId="16" xfId="0" applyFont="1" applyBorder="1" applyAlignment="1">
      <alignment vertical="center" wrapText="1"/>
    </xf>
    <xf numFmtId="0" fontId="11" fillId="24" borderId="16" xfId="0" applyFont="1" applyFill="1" applyBorder="1" applyAlignment="1">
      <alignment wrapText="1"/>
    </xf>
    <xf numFmtId="0" fontId="23" fillId="24" borderId="16" xfId="0" applyFont="1" applyFill="1" applyBorder="1" applyAlignment="1">
      <alignment/>
    </xf>
    <xf numFmtId="180" fontId="25" fillId="24" borderId="16" xfId="0" applyNumberFormat="1" applyFont="1" applyFill="1" applyBorder="1" applyAlignment="1">
      <alignment wrapText="1"/>
    </xf>
    <xf numFmtId="4" fontId="25" fillId="24" borderId="16" xfId="0" applyNumberFormat="1" applyFont="1" applyFill="1" applyBorder="1" applyAlignment="1">
      <alignment/>
    </xf>
    <xf numFmtId="0" fontId="21" fillId="24" borderId="16" xfId="0" applyFont="1" applyFill="1" applyBorder="1" applyAlignment="1">
      <alignment horizontal="right"/>
    </xf>
    <xf numFmtId="0" fontId="24" fillId="24" borderId="16" xfId="0" applyFont="1" applyFill="1" applyBorder="1" applyAlignment="1">
      <alignment horizontal="right"/>
    </xf>
    <xf numFmtId="181" fontId="25" fillId="24" borderId="16" xfId="0" applyNumberFormat="1" applyFont="1" applyFill="1" applyBorder="1" applyAlignment="1">
      <alignment/>
    </xf>
    <xf numFmtId="181" fontId="23" fillId="24" borderId="16" xfId="0" applyNumberFormat="1" applyFont="1" applyFill="1" applyBorder="1" applyAlignment="1">
      <alignment/>
    </xf>
    <xf numFmtId="0" fontId="14" fillId="0" borderId="16" xfId="0" applyFont="1" applyBorder="1" applyAlignment="1">
      <alignment wrapText="1"/>
    </xf>
    <xf numFmtId="49" fontId="5" fillId="24" borderId="16" xfId="0" applyNumberFormat="1" applyFont="1" applyFill="1" applyBorder="1" applyAlignment="1">
      <alignment horizontal="left"/>
    </xf>
    <xf numFmtId="49" fontId="7" fillId="24" borderId="16" xfId="0" applyNumberFormat="1" applyFont="1" applyFill="1" applyBorder="1" applyAlignment="1">
      <alignment horizontal="left"/>
    </xf>
    <xf numFmtId="0" fontId="21" fillId="24" borderId="16" xfId="0" applyFont="1" applyFill="1" applyBorder="1" applyAlignment="1">
      <alignment/>
    </xf>
    <xf numFmtId="181" fontId="23" fillId="24" borderId="16" xfId="0" applyNumberFormat="1" applyFont="1" applyFill="1" applyBorder="1" applyAlignment="1">
      <alignment wrapText="1"/>
    </xf>
    <xf numFmtId="0" fontId="26" fillId="0" borderId="16" xfId="0" applyFont="1" applyBorder="1" applyAlignment="1">
      <alignment horizontal="center" vertical="center" wrapText="1"/>
    </xf>
    <xf numFmtId="49" fontId="28" fillId="0" borderId="16" xfId="0" applyNumberFormat="1" applyFont="1" applyBorder="1" applyAlignment="1">
      <alignment horizontal="center" wrapText="1"/>
    </xf>
    <xf numFmtId="49" fontId="26" fillId="0" borderId="16" xfId="0" applyNumberFormat="1" applyFont="1" applyBorder="1" applyAlignment="1">
      <alignment horizontal="center" wrapText="1"/>
    </xf>
    <xf numFmtId="0" fontId="29" fillId="24" borderId="16" xfId="0" applyFont="1" applyFill="1" applyBorder="1" applyAlignment="1">
      <alignment wrapText="1"/>
    </xf>
    <xf numFmtId="0" fontId="28" fillId="0" borderId="16" xfId="0" applyFont="1" applyBorder="1" applyAlignment="1">
      <alignment wrapText="1"/>
    </xf>
    <xf numFmtId="49" fontId="1" fillId="24" borderId="17" xfId="53" applyNumberFormat="1" applyFont="1" applyFill="1" applyBorder="1" applyAlignment="1">
      <alignment horizontal="center" wrapText="1"/>
      <protection/>
    </xf>
    <xf numFmtId="49" fontId="1" fillId="24" borderId="16" xfId="53" applyNumberFormat="1" applyFont="1" applyFill="1" applyBorder="1" applyAlignment="1">
      <alignment horizontal="center" wrapText="1"/>
      <protection/>
    </xf>
    <xf numFmtId="49" fontId="1" fillId="24" borderId="10" xfId="53" applyNumberFormat="1" applyFont="1" applyFill="1" applyBorder="1" applyAlignment="1">
      <alignment horizontal="center" wrapText="1"/>
      <protection/>
    </xf>
    <xf numFmtId="0" fontId="19" fillId="0" borderId="16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 wrapText="1"/>
    </xf>
    <xf numFmtId="0" fontId="9" fillId="24" borderId="16" xfId="0" applyFont="1" applyFill="1" applyBorder="1" applyAlignment="1">
      <alignment horizontal="center" vertical="center" wrapText="1"/>
    </xf>
    <xf numFmtId="49" fontId="9" fillId="24" borderId="21" xfId="0" applyNumberFormat="1" applyFont="1" applyFill="1" applyBorder="1" applyAlignment="1">
      <alignment horizontal="left" wrapText="1"/>
    </xf>
    <xf numFmtId="0" fontId="9" fillId="24" borderId="47" xfId="0" applyFont="1" applyFill="1" applyBorder="1" applyAlignment="1">
      <alignment horizontal="left" wrapText="1"/>
    </xf>
    <xf numFmtId="0" fontId="17" fillId="24" borderId="21" xfId="0" applyFont="1" applyFill="1" applyBorder="1" applyAlignment="1">
      <alignment horizontal="center" wrapText="1"/>
    </xf>
    <xf numFmtId="0" fontId="17" fillId="24" borderId="22" xfId="0" applyFont="1" applyFill="1" applyBorder="1" applyAlignment="1">
      <alignment horizontal="center" wrapText="1"/>
    </xf>
    <xf numFmtId="0" fontId="17" fillId="24" borderId="24" xfId="0" applyFont="1" applyFill="1" applyBorder="1" applyAlignment="1">
      <alignment horizontal="center" wrapText="1"/>
    </xf>
    <xf numFmtId="180" fontId="9" fillId="24" borderId="35" xfId="0" applyNumberFormat="1" applyFont="1" applyFill="1" applyBorder="1" applyAlignment="1">
      <alignment horizontal="right" wrapText="1"/>
    </xf>
    <xf numFmtId="180" fontId="9" fillId="24" borderId="22" xfId="0" applyNumberFormat="1" applyFont="1" applyFill="1" applyBorder="1" applyAlignment="1">
      <alignment horizontal="right" wrapText="1"/>
    </xf>
    <xf numFmtId="49" fontId="19" fillId="0" borderId="16" xfId="0" applyNumberFormat="1" applyFont="1" applyFill="1" applyBorder="1" applyAlignment="1">
      <alignment horizontal="center" vertical="center" wrapText="1"/>
    </xf>
    <xf numFmtId="0" fontId="37" fillId="0" borderId="16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6" fillId="0" borderId="0" xfId="0" applyFont="1" applyAlignment="1">
      <alignment/>
    </xf>
    <xf numFmtId="49" fontId="9" fillId="0" borderId="16" xfId="0" applyNumberFormat="1" applyFont="1" applyBorder="1" applyAlignment="1">
      <alignment horizontal="left" wrapText="1"/>
    </xf>
    <xf numFmtId="49" fontId="9" fillId="24" borderId="16" xfId="0" applyNumberFormat="1" applyFont="1" applyFill="1" applyBorder="1" applyAlignment="1">
      <alignment horizontal="left" wrapText="1"/>
    </xf>
    <xf numFmtId="0" fontId="3" fillId="24" borderId="46" xfId="0" applyFont="1" applyFill="1" applyBorder="1" applyAlignment="1">
      <alignment wrapText="1"/>
    </xf>
    <xf numFmtId="0" fontId="15" fillId="24" borderId="39" xfId="0" applyFont="1" applyFill="1" applyBorder="1" applyAlignment="1">
      <alignment horizontal="center" wrapText="1"/>
    </xf>
    <xf numFmtId="49" fontId="15" fillId="24" borderId="48" xfId="0" applyNumberFormat="1" applyFont="1" applyFill="1" applyBorder="1" applyAlignment="1">
      <alignment horizontal="center" wrapText="1"/>
    </xf>
    <xf numFmtId="49" fontId="15" fillId="24" borderId="41" xfId="0" applyNumberFormat="1" applyFont="1" applyFill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0" fillId="0" borderId="49" xfId="0" applyBorder="1" applyAlignment="1">
      <alignment/>
    </xf>
    <xf numFmtId="0" fontId="0" fillId="0" borderId="0" xfId="0" applyBorder="1" applyAlignment="1">
      <alignment/>
    </xf>
    <xf numFmtId="0" fontId="0" fillId="0" borderId="50" xfId="0" applyBorder="1" applyAlignment="1">
      <alignment/>
    </xf>
    <xf numFmtId="0" fontId="9" fillId="0" borderId="16" xfId="0" applyFont="1" applyBorder="1" applyAlignment="1">
      <alignment horizontal="left" wrapText="1"/>
    </xf>
    <xf numFmtId="49" fontId="1" fillId="24" borderId="27" xfId="53" applyNumberFormat="1" applyFont="1" applyFill="1" applyBorder="1" applyAlignment="1">
      <alignment horizontal="center" wrapText="1"/>
      <protection/>
    </xf>
    <xf numFmtId="49" fontId="1" fillId="24" borderId="29" xfId="53" applyNumberFormat="1" applyFont="1" applyFill="1" applyBorder="1" applyAlignment="1">
      <alignment horizontal="center" wrapText="1"/>
      <protection/>
    </xf>
    <xf numFmtId="49" fontId="1" fillId="24" borderId="30" xfId="53" applyNumberFormat="1" applyFont="1" applyFill="1" applyBorder="1" applyAlignment="1">
      <alignment horizontal="center" wrapText="1"/>
      <protection/>
    </xf>
    <xf numFmtId="180" fontId="3" fillId="24" borderId="51" xfId="0" applyNumberFormat="1" applyFont="1" applyFill="1" applyBorder="1" applyAlignment="1">
      <alignment wrapText="1"/>
    </xf>
    <xf numFmtId="49" fontId="9" fillId="24" borderId="38" xfId="0" applyNumberFormat="1" applyFont="1" applyFill="1" applyBorder="1" applyAlignment="1">
      <alignment wrapText="1"/>
    </xf>
    <xf numFmtId="49" fontId="3" fillId="24" borderId="10" xfId="0" applyNumberFormat="1" applyFont="1" applyFill="1" applyBorder="1" applyAlignment="1">
      <alignment wrapText="1"/>
    </xf>
    <xf numFmtId="49" fontId="9" fillId="24" borderId="10" xfId="0" applyNumberFormat="1" applyFont="1" applyFill="1" applyBorder="1" applyAlignment="1">
      <alignment wrapText="1"/>
    </xf>
    <xf numFmtId="180" fontId="9" fillId="24" borderId="10" xfId="53" applyNumberFormat="1" applyFont="1" applyFill="1" applyBorder="1" applyAlignment="1">
      <alignment wrapText="1"/>
      <protection/>
    </xf>
    <xf numFmtId="49" fontId="9" fillId="24" borderId="12" xfId="0" applyNumberFormat="1" applyFont="1" applyFill="1" applyBorder="1" applyAlignment="1">
      <alignment wrapText="1"/>
    </xf>
    <xf numFmtId="180" fontId="3" fillId="24" borderId="30" xfId="53" applyNumberFormat="1" applyFont="1" applyFill="1" applyBorder="1" applyAlignment="1">
      <alignment wrapText="1"/>
      <protection/>
    </xf>
    <xf numFmtId="180" fontId="3" fillId="24" borderId="10" xfId="53" applyNumberFormat="1" applyFont="1" applyFill="1" applyBorder="1" applyAlignment="1">
      <alignment wrapText="1"/>
      <protection/>
    </xf>
    <xf numFmtId="0" fontId="9" fillId="0" borderId="39" xfId="0" applyFont="1" applyBorder="1" applyAlignment="1">
      <alignment horizontal="right" wrapText="1"/>
    </xf>
    <xf numFmtId="0" fontId="9" fillId="0" borderId="48" xfId="0" applyFont="1" applyBorder="1" applyAlignment="1">
      <alignment horizontal="right" wrapText="1"/>
    </xf>
    <xf numFmtId="0" fontId="9" fillId="0" borderId="41" xfId="0" applyFont="1" applyBorder="1" applyAlignment="1">
      <alignment horizontal="right" wrapText="1"/>
    </xf>
    <xf numFmtId="0" fontId="3" fillId="0" borderId="17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180" fontId="9" fillId="0" borderId="17" xfId="0" applyNumberFormat="1" applyFont="1" applyBorder="1" applyAlignment="1">
      <alignment horizontal="right" wrapText="1"/>
    </xf>
    <xf numFmtId="180" fontId="9" fillId="0" borderId="10" xfId="0" applyNumberFormat="1" applyFont="1" applyBorder="1" applyAlignment="1">
      <alignment horizontal="right" wrapText="1"/>
    </xf>
    <xf numFmtId="49" fontId="1" fillId="0" borderId="10" xfId="0" applyNumberFormat="1" applyFont="1" applyBorder="1" applyAlignment="1">
      <alignment horizontal="center" wrapText="1"/>
    </xf>
    <xf numFmtId="0" fontId="28" fillId="0" borderId="16" xfId="0" applyFont="1" applyBorder="1" applyAlignment="1">
      <alignment/>
    </xf>
    <xf numFmtId="0" fontId="26" fillId="0" borderId="22" xfId="0" applyFont="1" applyBorder="1" applyAlignment="1">
      <alignment horizontal="center" vertical="center" wrapText="1"/>
    </xf>
    <xf numFmtId="0" fontId="26" fillId="0" borderId="29" xfId="0" applyFont="1" applyBorder="1" applyAlignment="1">
      <alignment vertical="center" wrapText="1"/>
    </xf>
    <xf numFmtId="0" fontId="26" fillId="0" borderId="52" xfId="0" applyFont="1" applyBorder="1" applyAlignment="1">
      <alignment vertical="center" wrapText="1"/>
    </xf>
    <xf numFmtId="4" fontId="28" fillId="0" borderId="16" xfId="0" applyNumberFormat="1" applyFont="1" applyBorder="1" applyAlignment="1">
      <alignment/>
    </xf>
    <xf numFmtId="0" fontId="28" fillId="0" borderId="52" xfId="0" applyFont="1" applyBorder="1" applyAlignment="1">
      <alignment horizontal="center" vertical="center" wrapText="1"/>
    </xf>
    <xf numFmtId="0" fontId="28" fillId="0" borderId="52" xfId="0" applyFont="1" applyBorder="1" applyAlignment="1">
      <alignment vertical="center" wrapText="1"/>
    </xf>
    <xf numFmtId="49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wrapText="1"/>
    </xf>
    <xf numFmtId="49" fontId="26" fillId="0" borderId="0" xfId="0" applyNumberFormat="1" applyFont="1" applyAlignment="1">
      <alignment wrapText="1"/>
    </xf>
    <xf numFmtId="49" fontId="28" fillId="0" borderId="16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7" fillId="24" borderId="16" xfId="0" applyFont="1" applyFill="1" applyBorder="1" applyAlignment="1">
      <alignment horizontal="center" vertical="center" wrapText="1"/>
    </xf>
    <xf numFmtId="0" fontId="28" fillId="0" borderId="0" xfId="0" applyFont="1" applyAlignment="1">
      <alignment wrapText="1"/>
    </xf>
    <xf numFmtId="0" fontId="28" fillId="0" borderId="0" xfId="0" applyFont="1" applyAlignment="1">
      <alignment/>
    </xf>
    <xf numFmtId="0" fontId="27" fillId="24" borderId="16" xfId="0" applyFont="1" applyFill="1" applyBorder="1" applyAlignment="1">
      <alignment wrapText="1"/>
    </xf>
    <xf numFmtId="180" fontId="27" fillId="24" borderId="16" xfId="0" applyNumberFormat="1" applyFont="1" applyFill="1" applyBorder="1" applyAlignment="1">
      <alignment wrapText="1"/>
    </xf>
    <xf numFmtId="180" fontId="29" fillId="24" borderId="16" xfId="0" applyNumberFormat="1" applyFont="1" applyFill="1" applyBorder="1" applyAlignment="1">
      <alignment wrapText="1"/>
    </xf>
    <xf numFmtId="180" fontId="28" fillId="0" borderId="16" xfId="0" applyNumberFormat="1" applyFont="1" applyBorder="1" applyAlignment="1">
      <alignment horizontal="center" wrapText="1"/>
    </xf>
    <xf numFmtId="180" fontId="26" fillId="0" borderId="0" xfId="0" applyNumberFormat="1" applyFont="1" applyAlignment="1">
      <alignment/>
    </xf>
    <xf numFmtId="49" fontId="19" fillId="0" borderId="16" xfId="0" applyNumberFormat="1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0" fontId="26" fillId="0" borderId="16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wrapText="1"/>
    </xf>
    <xf numFmtId="0" fontId="15" fillId="24" borderId="18" xfId="0" applyFont="1" applyFill="1" applyBorder="1" applyAlignment="1">
      <alignment horizontal="center" wrapText="1"/>
    </xf>
    <xf numFmtId="49" fontId="9" fillId="24" borderId="19" xfId="0" applyNumberFormat="1" applyFont="1" applyFill="1" applyBorder="1" applyAlignment="1">
      <alignment horizontal="center" wrapText="1"/>
    </xf>
    <xf numFmtId="49" fontId="9" fillId="24" borderId="20" xfId="0" applyNumberFormat="1" applyFont="1" applyFill="1" applyBorder="1" applyAlignment="1">
      <alignment horizontal="center" wrapText="1"/>
    </xf>
    <xf numFmtId="180" fontId="9" fillId="24" borderId="18" xfId="0" applyNumberFormat="1" applyFont="1" applyFill="1" applyBorder="1" applyAlignment="1">
      <alignment wrapText="1"/>
    </xf>
    <xf numFmtId="180" fontId="9" fillId="24" borderId="19" xfId="0" applyNumberFormat="1" applyFont="1" applyFill="1" applyBorder="1" applyAlignment="1">
      <alignment wrapText="1"/>
    </xf>
    <xf numFmtId="180" fontId="9" fillId="24" borderId="20" xfId="0" applyNumberFormat="1" applyFont="1" applyFill="1" applyBorder="1" applyAlignment="1">
      <alignment wrapText="1"/>
    </xf>
    <xf numFmtId="49" fontId="9" fillId="24" borderId="39" xfId="0" applyNumberFormat="1" applyFont="1" applyFill="1" applyBorder="1" applyAlignment="1">
      <alignment wrapText="1"/>
    </xf>
    <xf numFmtId="49" fontId="9" fillId="24" borderId="41" xfId="0" applyNumberFormat="1" applyFont="1" applyFill="1" applyBorder="1" applyAlignment="1">
      <alignment wrapText="1"/>
    </xf>
    <xf numFmtId="49" fontId="15" fillId="24" borderId="39" xfId="0" applyNumberFormat="1" applyFont="1" applyFill="1" applyBorder="1" applyAlignment="1">
      <alignment horizontal="center" wrapText="1"/>
    </xf>
    <xf numFmtId="180" fontId="9" fillId="24" borderId="53" xfId="0" applyNumberFormat="1" applyFont="1" applyFill="1" applyBorder="1" applyAlignment="1">
      <alignment wrapText="1"/>
    </xf>
    <xf numFmtId="49" fontId="9" fillId="0" borderId="21" xfId="0" applyNumberFormat="1" applyFont="1" applyBorder="1" applyAlignment="1">
      <alignment horizontal="center" wrapText="1"/>
    </xf>
    <xf numFmtId="49" fontId="9" fillId="0" borderId="24" xfId="0" applyNumberFormat="1" applyFont="1" applyBorder="1" applyAlignment="1">
      <alignment horizont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3" fillId="24" borderId="17" xfId="0" applyFont="1" applyFill="1" applyBorder="1" applyAlignment="1">
      <alignment wrapText="1"/>
    </xf>
    <xf numFmtId="0" fontId="9" fillId="0" borderId="35" xfId="0" applyFont="1" applyBorder="1" applyAlignment="1">
      <alignment wrapText="1"/>
    </xf>
    <xf numFmtId="180" fontId="9" fillId="0" borderId="35" xfId="0" applyNumberFormat="1" applyFont="1" applyBorder="1" applyAlignment="1">
      <alignment wrapText="1"/>
    </xf>
    <xf numFmtId="0" fontId="9" fillId="0" borderId="32" xfId="0" applyFont="1" applyBorder="1" applyAlignment="1">
      <alignment wrapText="1"/>
    </xf>
    <xf numFmtId="180" fontId="9" fillId="0" borderId="32" xfId="0" applyNumberFormat="1" applyFont="1" applyBorder="1" applyAlignment="1">
      <alignment wrapText="1"/>
    </xf>
    <xf numFmtId="180" fontId="9" fillId="0" borderId="16" xfId="0" applyNumberFormat="1" applyFont="1" applyBorder="1" applyAlignment="1">
      <alignment wrapText="1"/>
    </xf>
    <xf numFmtId="180" fontId="9" fillId="24" borderId="10" xfId="0" applyNumberFormat="1" applyFont="1" applyFill="1" applyBorder="1" applyAlignment="1">
      <alignment/>
    </xf>
    <xf numFmtId="0" fontId="31" fillId="0" borderId="32" xfId="0" applyFont="1" applyBorder="1" applyAlignment="1">
      <alignment wrapText="1"/>
    </xf>
    <xf numFmtId="180" fontId="38" fillId="0" borderId="16" xfId="0" applyNumberFormat="1" applyFont="1" applyBorder="1" applyAlignment="1">
      <alignment/>
    </xf>
    <xf numFmtId="180" fontId="31" fillId="24" borderId="10" xfId="0" applyNumberFormat="1" applyFont="1" applyFill="1" applyBorder="1" applyAlignment="1">
      <alignment/>
    </xf>
    <xf numFmtId="180" fontId="31" fillId="0" borderId="32" xfId="0" applyNumberFormat="1" applyFont="1" applyBorder="1" applyAlignment="1">
      <alignment wrapText="1"/>
    </xf>
    <xf numFmtId="180" fontId="31" fillId="0" borderId="10" xfId="0" applyNumberFormat="1" applyFont="1" applyBorder="1" applyAlignment="1">
      <alignment wrapText="1"/>
    </xf>
    <xf numFmtId="0" fontId="3" fillId="0" borderId="32" xfId="0" applyNumberFormat="1" applyFont="1" applyBorder="1" applyAlignment="1">
      <alignment wrapText="1"/>
    </xf>
    <xf numFmtId="180" fontId="3" fillId="24" borderId="10" xfId="0" applyNumberFormat="1" applyFont="1" applyFill="1" applyBorder="1" applyAlignment="1">
      <alignment/>
    </xf>
    <xf numFmtId="180" fontId="3" fillId="0" borderId="32" xfId="0" applyNumberFormat="1" applyFont="1" applyBorder="1" applyAlignment="1">
      <alignment wrapText="1"/>
    </xf>
    <xf numFmtId="0" fontId="3" fillId="0" borderId="32" xfId="0" applyFont="1" applyBorder="1" applyAlignment="1">
      <alignment wrapText="1"/>
    </xf>
    <xf numFmtId="180" fontId="3" fillId="0" borderId="51" xfId="0" applyNumberFormat="1" applyFont="1" applyBorder="1" applyAlignment="1">
      <alignment wrapText="1"/>
    </xf>
    <xf numFmtId="180" fontId="3" fillId="0" borderId="30" xfId="0" applyNumberFormat="1" applyFont="1" applyBorder="1" applyAlignment="1">
      <alignment wrapText="1"/>
    </xf>
    <xf numFmtId="180" fontId="31" fillId="24" borderId="32" xfId="0" applyNumberFormat="1" applyFont="1" applyFill="1" applyBorder="1" applyAlignment="1">
      <alignment wrapText="1"/>
    </xf>
    <xf numFmtId="180" fontId="31" fillId="24" borderId="16" xfId="0" applyNumberFormat="1" applyFont="1" applyFill="1" applyBorder="1" applyAlignment="1">
      <alignment wrapText="1"/>
    </xf>
    <xf numFmtId="180" fontId="31" fillId="24" borderId="23" xfId="0" applyNumberFormat="1" applyFont="1" applyFill="1" applyBorder="1" applyAlignment="1">
      <alignment/>
    </xf>
    <xf numFmtId="180" fontId="31" fillId="24" borderId="17" xfId="0" applyNumberFormat="1" applyFont="1" applyFill="1" applyBorder="1" applyAlignment="1">
      <alignment wrapText="1"/>
    </xf>
    <xf numFmtId="180" fontId="31" fillId="24" borderId="10" xfId="0" applyNumberFormat="1" applyFont="1" applyFill="1" applyBorder="1" applyAlignment="1">
      <alignment wrapText="1"/>
    </xf>
    <xf numFmtId="180" fontId="31" fillId="24" borderId="54" xfId="0" applyNumberFormat="1" applyFont="1" applyFill="1" applyBorder="1" applyAlignment="1">
      <alignment wrapText="1"/>
    </xf>
    <xf numFmtId="180" fontId="31" fillId="24" borderId="21" xfId="0" applyNumberFormat="1" applyFont="1" applyFill="1" applyBorder="1" applyAlignment="1">
      <alignment wrapText="1"/>
    </xf>
    <xf numFmtId="180" fontId="31" fillId="24" borderId="24" xfId="0" applyNumberFormat="1" applyFont="1" applyFill="1" applyBorder="1" applyAlignment="1">
      <alignment wrapText="1"/>
    </xf>
    <xf numFmtId="4" fontId="3" fillId="0" borderId="17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1" fillId="0" borderId="16" xfId="0" applyFont="1" applyBorder="1" applyAlignment="1">
      <alignment/>
    </xf>
    <xf numFmtId="0" fontId="38" fillId="0" borderId="16" xfId="0" applyFont="1" applyBorder="1" applyAlignment="1">
      <alignment/>
    </xf>
    <xf numFmtId="0" fontId="3" fillId="0" borderId="17" xfId="0" applyFont="1" applyBorder="1" applyAlignment="1">
      <alignment/>
    </xf>
    <xf numFmtId="180" fontId="9" fillId="0" borderId="10" xfId="0" applyNumberFormat="1" applyFont="1" applyBorder="1" applyAlignment="1">
      <alignment/>
    </xf>
    <xf numFmtId="180" fontId="9" fillId="0" borderId="17" xfId="0" applyNumberFormat="1" applyFont="1" applyBorder="1" applyAlignment="1">
      <alignment wrapText="1"/>
    </xf>
    <xf numFmtId="180" fontId="31" fillId="0" borderId="17" xfId="0" applyNumberFormat="1" applyFont="1" applyBorder="1" applyAlignment="1">
      <alignment wrapText="1"/>
    </xf>
    <xf numFmtId="180" fontId="31" fillId="0" borderId="54" xfId="0" applyNumberFormat="1" applyFont="1" applyBorder="1" applyAlignment="1">
      <alignment wrapText="1"/>
    </xf>
    <xf numFmtId="180" fontId="31" fillId="0" borderId="10" xfId="0" applyNumberFormat="1" applyFont="1" applyBorder="1" applyAlignment="1">
      <alignment/>
    </xf>
    <xf numFmtId="180" fontId="3" fillId="0" borderId="54" xfId="0" applyNumberFormat="1" applyFont="1" applyBorder="1" applyAlignment="1">
      <alignment wrapText="1"/>
    </xf>
    <xf numFmtId="180" fontId="31" fillId="0" borderId="16" xfId="0" applyNumberFormat="1" applyFont="1" applyBorder="1" applyAlignment="1">
      <alignment wrapText="1"/>
    </xf>
    <xf numFmtId="180" fontId="3" fillId="0" borderId="16" xfId="0" applyNumberFormat="1" applyFont="1" applyBorder="1" applyAlignment="1">
      <alignment wrapText="1"/>
    </xf>
    <xf numFmtId="0" fontId="39" fillId="24" borderId="31" xfId="0" applyFont="1" applyFill="1" applyBorder="1" applyAlignment="1">
      <alignment wrapText="1"/>
    </xf>
    <xf numFmtId="180" fontId="31" fillId="0" borderId="16" xfId="0" applyNumberFormat="1" applyFont="1" applyBorder="1" applyAlignment="1">
      <alignment/>
    </xf>
    <xf numFmtId="180" fontId="3" fillId="0" borderId="23" xfId="0" applyNumberFormat="1" applyFont="1" applyBorder="1" applyAlignment="1">
      <alignment/>
    </xf>
    <xf numFmtId="0" fontId="3" fillId="0" borderId="35" xfId="0" applyFont="1" applyBorder="1" applyAlignment="1">
      <alignment wrapText="1"/>
    </xf>
    <xf numFmtId="180" fontId="3" fillId="0" borderId="21" xfId="0" applyNumberFormat="1" applyFont="1" applyBorder="1" applyAlignment="1">
      <alignment wrapText="1"/>
    </xf>
    <xf numFmtId="180" fontId="3" fillId="0" borderId="22" xfId="0" applyNumberFormat="1" applyFont="1" applyBorder="1" applyAlignment="1">
      <alignment/>
    </xf>
    <xf numFmtId="180" fontId="3" fillId="0" borderId="24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180" fontId="9" fillId="0" borderId="55" xfId="0" applyNumberFormat="1" applyFont="1" applyBorder="1" applyAlignment="1">
      <alignment wrapText="1"/>
    </xf>
    <xf numFmtId="180" fontId="3" fillId="0" borderId="55" xfId="0" applyNumberFormat="1" applyFont="1" applyBorder="1" applyAlignment="1">
      <alignment wrapText="1"/>
    </xf>
    <xf numFmtId="180" fontId="3" fillId="0" borderId="54" xfId="0" applyNumberFormat="1" applyFont="1" applyBorder="1" applyAlignment="1">
      <alignment/>
    </xf>
    <xf numFmtId="0" fontId="3" fillId="0" borderId="56" xfId="0" applyFont="1" applyBorder="1" applyAlignment="1">
      <alignment wrapText="1"/>
    </xf>
    <xf numFmtId="180" fontId="3" fillId="0" borderId="11" xfId="0" applyNumberFormat="1" applyFont="1" applyBorder="1" applyAlignment="1">
      <alignment wrapText="1"/>
    </xf>
    <xf numFmtId="180" fontId="3" fillId="0" borderId="14" xfId="0" applyNumberFormat="1" applyFont="1" applyBorder="1" applyAlignment="1">
      <alignment/>
    </xf>
    <xf numFmtId="180" fontId="3" fillId="0" borderId="12" xfId="0" applyNumberFormat="1" applyFont="1" applyBorder="1" applyAlignment="1">
      <alignment/>
    </xf>
    <xf numFmtId="180" fontId="3" fillId="0" borderId="12" xfId="0" applyNumberFormat="1" applyFont="1" applyBorder="1" applyAlignment="1">
      <alignment wrapText="1"/>
    </xf>
    <xf numFmtId="4" fontId="3" fillId="0" borderId="0" xfId="0" applyNumberFormat="1" applyFont="1" applyAlignment="1">
      <alignment/>
    </xf>
    <xf numFmtId="180" fontId="9" fillId="0" borderId="28" xfId="0" applyNumberFormat="1" applyFont="1" applyBorder="1" applyAlignment="1">
      <alignment wrapText="1"/>
    </xf>
    <xf numFmtId="180" fontId="9" fillId="0" borderId="17" xfId="0" applyNumberFormat="1" applyFont="1" applyBorder="1" applyAlignment="1">
      <alignment/>
    </xf>
    <xf numFmtId="180" fontId="9" fillId="0" borderId="28" xfId="0" applyNumberFormat="1" applyFont="1" applyBorder="1" applyAlignment="1">
      <alignment/>
    </xf>
    <xf numFmtId="180" fontId="3" fillId="0" borderId="32" xfId="0" applyNumberFormat="1" applyFont="1" applyBorder="1" applyAlignment="1">
      <alignment/>
    </xf>
    <xf numFmtId="180" fontId="3" fillId="0" borderId="28" xfId="0" applyNumberFormat="1" applyFont="1" applyBorder="1" applyAlignment="1">
      <alignment wrapText="1"/>
    </xf>
    <xf numFmtId="180" fontId="3" fillId="0" borderId="11" xfId="0" applyNumberFormat="1" applyFont="1" applyBorder="1" applyAlignment="1">
      <alignment/>
    </xf>
    <xf numFmtId="0" fontId="15" fillId="0" borderId="24" xfId="0" applyFont="1" applyBorder="1" applyAlignment="1">
      <alignment horizontal="center" wrapText="1"/>
    </xf>
    <xf numFmtId="180" fontId="9" fillId="0" borderId="22" xfId="0" applyNumberFormat="1" applyFont="1" applyBorder="1" applyAlignment="1">
      <alignment wrapText="1"/>
    </xf>
    <xf numFmtId="180" fontId="9" fillId="0" borderId="24" xfId="0" applyNumberFormat="1" applyFont="1" applyBorder="1" applyAlignment="1">
      <alignment/>
    </xf>
    <xf numFmtId="180" fontId="9" fillId="0" borderId="21" xfId="0" applyNumberFormat="1" applyFont="1" applyBorder="1" applyAlignment="1">
      <alignment wrapText="1"/>
    </xf>
    <xf numFmtId="180" fontId="9" fillId="0" borderId="26" xfId="0" applyNumberFormat="1" applyFont="1" applyBorder="1" applyAlignment="1">
      <alignment wrapText="1"/>
    </xf>
    <xf numFmtId="0" fontId="15" fillId="0" borderId="35" xfId="0" applyFont="1" applyBorder="1" applyAlignment="1">
      <alignment wrapText="1"/>
    </xf>
    <xf numFmtId="0" fontId="33" fillId="24" borderId="23" xfId="0" applyFont="1" applyFill="1" applyBorder="1" applyAlignment="1">
      <alignment wrapText="1"/>
    </xf>
    <xf numFmtId="0" fontId="15" fillId="0" borderId="32" xfId="0" applyFont="1" applyBorder="1" applyAlignment="1">
      <alignment wrapText="1"/>
    </xf>
    <xf numFmtId="0" fontId="1" fillId="0" borderId="32" xfId="0" applyFont="1" applyBorder="1" applyAlignment="1">
      <alignment wrapText="1"/>
    </xf>
    <xf numFmtId="0" fontId="33" fillId="24" borderId="32" xfId="0" applyFont="1" applyFill="1" applyBorder="1" applyAlignment="1">
      <alignment wrapText="1"/>
    </xf>
    <xf numFmtId="0" fontId="1" fillId="24" borderId="32" xfId="0" applyFont="1" applyFill="1" applyBorder="1" applyAlignment="1">
      <alignment wrapText="1"/>
    </xf>
    <xf numFmtId="0" fontId="1" fillId="0" borderId="57" xfId="0" applyFont="1" applyBorder="1" applyAlignment="1">
      <alignment wrapText="1"/>
    </xf>
    <xf numFmtId="0" fontId="15" fillId="0" borderId="54" xfId="0" applyFont="1" applyBorder="1" applyAlignment="1">
      <alignment wrapText="1"/>
    </xf>
    <xf numFmtId="0" fontId="1" fillId="0" borderId="56" xfId="0" applyFont="1" applyBorder="1" applyAlignment="1">
      <alignment wrapText="1"/>
    </xf>
    <xf numFmtId="0" fontId="4" fillId="24" borderId="17" xfId="0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180" fontId="9" fillId="0" borderId="31" xfId="0" applyNumberFormat="1" applyFont="1" applyBorder="1" applyAlignment="1">
      <alignment wrapText="1"/>
    </xf>
    <xf numFmtId="180" fontId="9" fillId="0" borderId="23" xfId="0" applyNumberFormat="1" applyFont="1" applyBorder="1" applyAlignment="1">
      <alignment wrapText="1"/>
    </xf>
    <xf numFmtId="180" fontId="3" fillId="0" borderId="23" xfId="0" applyNumberFormat="1" applyFont="1" applyBorder="1" applyAlignment="1">
      <alignment wrapText="1"/>
    </xf>
    <xf numFmtId="0" fontId="6" fillId="24" borderId="17" xfId="0" applyFont="1" applyFill="1" applyBorder="1" applyAlignment="1">
      <alignment wrapText="1"/>
    </xf>
    <xf numFmtId="0" fontId="3" fillId="0" borderId="16" xfId="0" applyFont="1" applyBorder="1" applyAlignment="1">
      <alignment horizontal="center" wrapText="1"/>
    </xf>
    <xf numFmtId="180" fontId="16" fillId="0" borderId="0" xfId="0" applyNumberFormat="1" applyFont="1" applyAlignment="1">
      <alignment/>
    </xf>
    <xf numFmtId="0" fontId="4" fillId="24" borderId="32" xfId="0" applyFont="1" applyFill="1" applyBorder="1" applyAlignment="1">
      <alignment wrapText="1"/>
    </xf>
    <xf numFmtId="0" fontId="40" fillId="0" borderId="0" xfId="0" applyFont="1" applyAlignment="1">
      <alignment/>
    </xf>
    <xf numFmtId="0" fontId="3" fillId="0" borderId="11" xfId="0" applyFont="1" applyBorder="1" applyAlignment="1">
      <alignment wrapText="1"/>
    </xf>
    <xf numFmtId="180" fontId="3" fillId="0" borderId="14" xfId="0" applyNumberFormat="1" applyFont="1" applyBorder="1" applyAlignment="1">
      <alignment wrapText="1"/>
    </xf>
    <xf numFmtId="180" fontId="3" fillId="0" borderId="15" xfId="0" applyNumberFormat="1" applyFont="1" applyBorder="1" applyAlignment="1">
      <alignment wrapText="1"/>
    </xf>
    <xf numFmtId="180" fontId="3" fillId="0" borderId="0" xfId="0" applyNumberFormat="1" applyFont="1" applyAlignment="1">
      <alignment/>
    </xf>
    <xf numFmtId="0" fontId="0" fillId="0" borderId="0" xfId="0" applyFont="1" applyAlignment="1">
      <alignment/>
    </xf>
    <xf numFmtId="49" fontId="15" fillId="0" borderId="16" xfId="0" applyNumberFormat="1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36" fillId="24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6" xfId="0" applyFont="1" applyBorder="1" applyAlignment="1">
      <alignment horizontal="center" vertical="center"/>
    </xf>
    <xf numFmtId="0" fontId="29" fillId="0" borderId="16" xfId="0" applyFont="1" applyBorder="1" applyAlignment="1">
      <alignment horizontal="justify" vertical="center"/>
    </xf>
    <xf numFmtId="0" fontId="6" fillId="0" borderId="16" xfId="0" applyFont="1" applyBorder="1" applyAlignment="1">
      <alignment horizontal="justify" vertical="center"/>
    </xf>
    <xf numFmtId="0" fontId="6" fillId="0" borderId="16" xfId="0" applyFont="1" applyBorder="1" applyAlignment="1">
      <alignment horizontal="center" vertical="center" wrapText="1"/>
    </xf>
    <xf numFmtId="49" fontId="26" fillId="0" borderId="16" xfId="0" applyNumberFormat="1" applyFont="1" applyFill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33" fillId="0" borderId="0" xfId="0" applyFont="1" applyAlignment="1">
      <alignment/>
    </xf>
    <xf numFmtId="0" fontId="29" fillId="0" borderId="16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justify" vertical="center"/>
    </xf>
    <xf numFmtId="0" fontId="26" fillId="0" borderId="29" xfId="0" applyFont="1" applyBorder="1" applyAlignment="1">
      <alignment horizontal="center" wrapText="1"/>
    </xf>
    <xf numFmtId="0" fontId="28" fillId="0" borderId="29" xfId="0" applyFont="1" applyBorder="1" applyAlignment="1">
      <alignment horizontal="center" wrapText="1"/>
    </xf>
    <xf numFmtId="0" fontId="28" fillId="0" borderId="16" xfId="0" applyFont="1" applyBorder="1" applyAlignment="1">
      <alignment horizontal="left" wrapText="1"/>
    </xf>
    <xf numFmtId="0" fontId="26" fillId="0" borderId="16" xfId="0" applyFont="1" applyBorder="1" applyAlignment="1">
      <alignment horizontal="left" wrapText="1"/>
    </xf>
    <xf numFmtId="180" fontId="26" fillId="0" borderId="22" xfId="0" applyNumberFormat="1" applyFont="1" applyBorder="1" applyAlignment="1">
      <alignment horizontal="right" wrapText="1"/>
    </xf>
    <xf numFmtId="0" fontId="0" fillId="0" borderId="54" xfId="0" applyBorder="1" applyAlignment="1">
      <alignment/>
    </xf>
    <xf numFmtId="0" fontId="26" fillId="0" borderId="52" xfId="0" applyFont="1" applyBorder="1" applyAlignment="1">
      <alignment horizontal="center" vertical="center" wrapText="1"/>
    </xf>
    <xf numFmtId="0" fontId="36" fillId="24" borderId="16" xfId="0" applyFont="1" applyFill="1" applyBorder="1" applyAlignment="1">
      <alignment wrapText="1"/>
    </xf>
    <xf numFmtId="0" fontId="36" fillId="24" borderId="55" xfId="0" applyFont="1" applyFill="1" applyBorder="1" applyAlignment="1">
      <alignment wrapText="1"/>
    </xf>
    <xf numFmtId="0" fontId="33" fillId="24" borderId="16" xfId="0" applyFont="1" applyFill="1" applyBorder="1" applyAlignment="1">
      <alignment wrapText="1"/>
    </xf>
    <xf numFmtId="0" fontId="4" fillId="0" borderId="0" xfId="0" applyFont="1" applyAlignment="1">
      <alignment/>
    </xf>
    <xf numFmtId="0" fontId="9" fillId="24" borderId="58" xfId="0" applyFont="1" applyFill="1" applyBorder="1" applyAlignment="1">
      <alignment wrapText="1"/>
    </xf>
    <xf numFmtId="0" fontId="6" fillId="24" borderId="46" xfId="0" applyFont="1" applyFill="1" applyBorder="1" applyAlignment="1">
      <alignment wrapText="1"/>
    </xf>
    <xf numFmtId="49" fontId="3" fillId="24" borderId="18" xfId="0" applyNumberFormat="1" applyFont="1" applyFill="1" applyBorder="1" applyAlignment="1">
      <alignment horizontal="left" wrapText="1"/>
    </xf>
    <xf numFmtId="0" fontId="22" fillId="24" borderId="0" xfId="0" applyFont="1" applyFill="1" applyAlignment="1">
      <alignment horizontal="center" vertical="center"/>
    </xf>
    <xf numFmtId="0" fontId="8" fillId="24" borderId="16" xfId="0" applyFont="1" applyFill="1" applyBorder="1" applyAlignment="1">
      <alignment wrapText="1"/>
    </xf>
    <xf numFmtId="49" fontId="8" fillId="24" borderId="16" xfId="0" applyNumberFormat="1" applyFont="1" applyFill="1" applyBorder="1" applyAlignment="1">
      <alignment horizontal="center" vertical="center" textRotation="90" wrapText="1"/>
    </xf>
    <xf numFmtId="49" fontId="8" fillId="24" borderId="16" xfId="0" applyNumberFormat="1" applyFon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0" fillId="0" borderId="55" xfId="0" applyBorder="1" applyAlignment="1">
      <alignment/>
    </xf>
    <xf numFmtId="0" fontId="8" fillId="24" borderId="16" xfId="0" applyFont="1" applyFill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8" fillId="24" borderId="16" xfId="0" applyFont="1" applyFill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8" fillId="0" borderId="2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16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24" borderId="16" xfId="0" applyFont="1" applyFill="1" applyBorder="1" applyAlignment="1">
      <alignment horizontal="center" vertical="center" wrapText="1"/>
    </xf>
    <xf numFmtId="0" fontId="9" fillId="24" borderId="16" xfId="0" applyFont="1" applyFill="1" applyBorder="1" applyAlignment="1">
      <alignment vertical="center" wrapText="1"/>
    </xf>
    <xf numFmtId="0" fontId="3" fillId="0" borderId="59" xfId="0" applyFont="1" applyBorder="1" applyAlignment="1">
      <alignment horizontal="right"/>
    </xf>
    <xf numFmtId="0" fontId="18" fillId="0" borderId="40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wrapText="1"/>
    </xf>
    <xf numFmtId="0" fontId="19" fillId="0" borderId="31" xfId="0" applyFont="1" applyBorder="1" applyAlignment="1">
      <alignment horizont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25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18" fillId="0" borderId="63" xfId="0" applyFont="1" applyBorder="1" applyAlignment="1">
      <alignment horizontal="center" vertical="center" wrapText="1"/>
    </xf>
    <xf numFmtId="0" fontId="18" fillId="0" borderId="64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9" fillId="24" borderId="43" xfId="0" applyFont="1" applyFill="1" applyBorder="1" applyAlignment="1">
      <alignment horizontal="center" wrapText="1"/>
    </xf>
    <xf numFmtId="0" fontId="9" fillId="24" borderId="59" xfId="0" applyFont="1" applyFill="1" applyBorder="1" applyAlignment="1">
      <alignment horizontal="center" wrapText="1"/>
    </xf>
    <xf numFmtId="0" fontId="9" fillId="24" borderId="45" xfId="0" applyFont="1" applyFill="1" applyBorder="1" applyAlignment="1">
      <alignment horizontal="center" wrapText="1"/>
    </xf>
    <xf numFmtId="0" fontId="18" fillId="0" borderId="25" xfId="0" applyFont="1" applyBorder="1" applyAlignment="1">
      <alignment wrapText="1"/>
    </xf>
    <xf numFmtId="0" fontId="18" fillId="0" borderId="21" xfId="0" applyFont="1" applyBorder="1" applyAlignment="1">
      <alignment wrapText="1"/>
    </xf>
    <xf numFmtId="0" fontId="18" fillId="0" borderId="38" xfId="0" applyFont="1" applyBorder="1" applyAlignment="1">
      <alignment horizontal="center" vertical="center" wrapText="1"/>
    </xf>
    <xf numFmtId="0" fontId="18" fillId="0" borderId="65" xfId="0" applyFont="1" applyBorder="1" applyAlignment="1">
      <alignment wrapText="1"/>
    </xf>
    <xf numFmtId="0" fontId="18" fillId="0" borderId="24" xfId="0" applyFont="1" applyBorder="1" applyAlignment="1">
      <alignment wrapText="1"/>
    </xf>
    <xf numFmtId="0" fontId="18" fillId="0" borderId="66" xfId="0" applyFont="1" applyBorder="1" applyAlignment="1">
      <alignment horizontal="center" vertical="center" wrapText="1"/>
    </xf>
    <xf numFmtId="0" fontId="18" fillId="0" borderId="67" xfId="0" applyFont="1" applyBorder="1" applyAlignment="1">
      <alignment horizontal="center" wrapText="1"/>
    </xf>
    <xf numFmtId="0" fontId="18" fillId="0" borderId="68" xfId="0" applyFont="1" applyBorder="1" applyAlignment="1">
      <alignment horizontal="center" wrapText="1"/>
    </xf>
    <xf numFmtId="0" fontId="19" fillId="0" borderId="52" xfId="0" applyFont="1" applyBorder="1" applyAlignment="1">
      <alignment horizontal="center" wrapText="1"/>
    </xf>
    <xf numFmtId="0" fontId="19" fillId="0" borderId="22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0" fontId="15" fillId="0" borderId="39" xfId="0" applyFont="1" applyBorder="1" applyAlignment="1">
      <alignment horizontal="center" wrapText="1"/>
    </xf>
    <xf numFmtId="0" fontId="15" fillId="0" borderId="48" xfId="0" applyFont="1" applyBorder="1" applyAlignment="1">
      <alignment horizontal="center" wrapText="1"/>
    </xf>
    <xf numFmtId="0" fontId="15" fillId="0" borderId="41" xfId="0" applyFont="1" applyBorder="1" applyAlignment="1">
      <alignment horizontal="center" wrapText="1"/>
    </xf>
    <xf numFmtId="0" fontId="15" fillId="0" borderId="69" xfId="0" applyFont="1" applyBorder="1" applyAlignment="1">
      <alignment horizontal="center" vertical="center" wrapText="1"/>
    </xf>
    <xf numFmtId="0" fontId="15" fillId="0" borderId="56" xfId="0" applyFont="1" applyBorder="1" applyAlignment="1">
      <alignment/>
    </xf>
    <xf numFmtId="0" fontId="15" fillId="0" borderId="39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/>
    </xf>
    <xf numFmtId="0" fontId="15" fillId="0" borderId="48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/>
    </xf>
    <xf numFmtId="0" fontId="15" fillId="0" borderId="4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" fillId="0" borderId="51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3" fillId="0" borderId="59" xfId="0" applyFont="1" applyBorder="1" applyAlignment="1">
      <alignment horizontal="center"/>
    </xf>
    <xf numFmtId="0" fontId="9" fillId="0" borderId="3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9" fillId="0" borderId="11" xfId="0" applyFont="1" applyBorder="1" applyAlignment="1">
      <alignment vertical="center" wrapText="1"/>
    </xf>
    <xf numFmtId="0" fontId="15" fillId="0" borderId="14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0" fontId="16" fillId="0" borderId="0" xfId="0" applyFont="1" applyBorder="1" applyAlignment="1">
      <alignment horizontal="right"/>
    </xf>
    <xf numFmtId="0" fontId="28" fillId="0" borderId="0" xfId="0" applyFont="1" applyFill="1" applyBorder="1" applyAlignment="1">
      <alignment horizontal="center" vertical="center" wrapText="1"/>
    </xf>
    <xf numFmtId="0" fontId="28" fillId="0" borderId="42" xfId="0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 wrapText="1"/>
    </xf>
    <xf numFmtId="0" fontId="9" fillId="24" borderId="16" xfId="0" applyFont="1" applyFill="1" applyBorder="1" applyAlignment="1">
      <alignment wrapText="1"/>
    </xf>
    <xf numFmtId="0" fontId="3" fillId="24" borderId="16" xfId="0" applyFont="1" applyFill="1" applyBorder="1" applyAlignment="1">
      <alignment wrapText="1"/>
    </xf>
    <xf numFmtId="0" fontId="16" fillId="0" borderId="16" xfId="0" applyFont="1" applyBorder="1" applyAlignment="1">
      <alignment/>
    </xf>
    <xf numFmtId="0" fontId="3" fillId="24" borderId="16" xfId="0" applyFont="1" applyFill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" fillId="24" borderId="16" xfId="0" applyFont="1" applyFill="1" applyBorder="1" applyAlignment="1">
      <alignment vertical="center" wrapText="1"/>
    </xf>
    <xf numFmtId="0" fontId="3" fillId="24" borderId="16" xfId="0" applyNumberFormat="1" applyFont="1" applyFill="1" applyBorder="1" applyAlignment="1">
      <alignment wrapText="1"/>
    </xf>
    <xf numFmtId="0" fontId="3" fillId="24" borderId="16" xfId="0" applyFont="1" applyFill="1" applyBorder="1" applyAlignment="1">
      <alignment wrapText="1"/>
    </xf>
    <xf numFmtId="0" fontId="3" fillId="24" borderId="16" xfId="53" applyFont="1" applyFill="1" applyBorder="1" applyAlignment="1">
      <alignment wrapText="1"/>
      <protection/>
    </xf>
    <xf numFmtId="0" fontId="6" fillId="24" borderId="16" xfId="53" applyFont="1" applyFill="1" applyBorder="1" applyAlignment="1">
      <alignment wrapText="1"/>
      <protection/>
    </xf>
    <xf numFmtId="0" fontId="3" fillId="24" borderId="0" xfId="0" applyFont="1" applyFill="1" applyAlignment="1">
      <alignment wrapText="1"/>
    </xf>
    <xf numFmtId="0" fontId="16" fillId="0" borderId="0" xfId="0" applyFont="1" applyAlignment="1">
      <alignment/>
    </xf>
    <xf numFmtId="0" fontId="9" fillId="24" borderId="0" xfId="0" applyNumberFormat="1" applyFont="1" applyFill="1" applyAlignment="1">
      <alignment horizontal="center" wrapText="1"/>
    </xf>
    <xf numFmtId="0" fontId="9" fillId="24" borderId="0" xfId="0" applyFont="1" applyFill="1" applyAlignment="1">
      <alignment horizontal="center" wrapText="1"/>
    </xf>
    <xf numFmtId="0" fontId="3" fillId="24" borderId="16" xfId="0" applyFont="1" applyFill="1" applyBorder="1" applyAlignment="1">
      <alignment horizontal="center" wrapText="1"/>
    </xf>
    <xf numFmtId="4" fontId="16" fillId="0" borderId="0" xfId="0" applyNumberFormat="1" applyFont="1" applyAlignment="1">
      <alignment/>
    </xf>
    <xf numFmtId="49" fontId="3" fillId="24" borderId="16" xfId="0" applyNumberFormat="1" applyFont="1" applyFill="1" applyBorder="1" applyAlignment="1">
      <alignment horizontal="center" wrapText="1"/>
    </xf>
    <xf numFmtId="4" fontId="3" fillId="24" borderId="16" xfId="0" applyNumberFormat="1" applyFont="1" applyFill="1" applyBorder="1" applyAlignment="1">
      <alignment horizontal="right" wrapText="1"/>
    </xf>
    <xf numFmtId="4" fontId="3" fillId="24" borderId="16" xfId="0" applyNumberFormat="1" applyFont="1" applyFill="1" applyBorder="1" applyAlignment="1">
      <alignment horizontal="center" wrapText="1"/>
    </xf>
    <xf numFmtId="49" fontId="3" fillId="24" borderId="16" xfId="53" applyNumberFormat="1" applyFont="1" applyFill="1" applyBorder="1" applyAlignment="1">
      <alignment horizontal="center" wrapText="1"/>
      <protection/>
    </xf>
    <xf numFmtId="180" fontId="3" fillId="24" borderId="16" xfId="53" applyNumberFormat="1" applyFont="1" applyFill="1" applyBorder="1" applyAlignment="1">
      <alignment wrapText="1"/>
      <protection/>
    </xf>
    <xf numFmtId="180" fontId="9" fillId="24" borderId="16" xfId="53" applyNumberFormat="1" applyFont="1" applyFill="1" applyBorder="1" applyAlignment="1">
      <alignment wrapText="1"/>
      <protection/>
    </xf>
    <xf numFmtId="180" fontId="16" fillId="0" borderId="0" xfId="0" applyNumberFormat="1" applyFont="1" applyAlignment="1">
      <alignment/>
    </xf>
    <xf numFmtId="180" fontId="3" fillId="24" borderId="0" xfId="0" applyNumberFormat="1" applyFont="1" applyFill="1" applyBorder="1" applyAlignment="1">
      <alignment wrapText="1"/>
    </xf>
    <xf numFmtId="180" fontId="9" fillId="24" borderId="16" xfId="0" applyNumberFormat="1" applyFont="1" applyFill="1" applyBorder="1" applyAlignment="1">
      <alignment/>
    </xf>
    <xf numFmtId="4" fontId="6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2" fontId="6" fillId="0" borderId="16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/>
    </xf>
    <xf numFmtId="0" fontId="29" fillId="0" borderId="16" xfId="0" applyFont="1" applyBorder="1" applyAlignment="1">
      <alignment horizontal="justify" vertical="center" wrapText="1"/>
    </xf>
    <xf numFmtId="0" fontId="6" fillId="0" borderId="16" xfId="0" applyFont="1" applyBorder="1" applyAlignment="1">
      <alignment horizontal="justify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externalLink" Target="externalLinks/externalLink12.xml" /><Relationship Id="rId28" Type="http://schemas.openxmlformats.org/officeDocument/2006/relationships/externalLink" Target="externalLinks/externalLink13.xml" /><Relationship Id="rId29" Type="http://schemas.openxmlformats.org/officeDocument/2006/relationships/externalLink" Target="externalLinks/externalLink14.xml" /><Relationship Id="rId30" Type="http://schemas.openxmlformats.org/officeDocument/2006/relationships/externalLink" Target="externalLinks/externalLink15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&#1053;&#1067;&#1049;%20&#1054;&#1058;&#1044;&#1045;&#1051;\&#1041;&#1102;&#1076;&#1078;&#1077;&#1090;%202011-2013(&#1074;&#1072;&#1088;&#1080;&#1072;&#1085;&#1090;3)\&#1041;&#1102;&#1076;&#1078;&#1077;&#1090;%202011-2013%20(&#1074;&#1072;&#1088;&#1080;&#1072;&#1085;&#1090;%203)\&#1041;&#1102;&#1076;&#1078;&#1077;&#1090;%202011-2013\&#1088;.0300%20&#1053;&#1072;&#1094;.&#1073;&#1077;&#1079;&#1086;&#1087;&#1072;&#1089;&#1085;\03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&#1053;&#1067;&#1049;%20&#1054;&#1058;&#1044;&#1045;&#1051;\&#1041;&#1102;&#1076;&#1078;&#1077;&#1090;%202011-2013(&#1074;&#1072;&#1088;&#1080;&#1072;&#1085;&#1090;3)\&#1041;&#1102;&#1076;&#1078;&#1077;&#1090;%202011-2013%20(&#1074;&#1072;&#1088;&#1080;&#1072;&#1085;&#1090;%203)\&#1041;&#1102;&#1076;&#1078;&#1077;&#1090;%202011-2013\&#1088;%201000%20&#1089;&#1086;&#1094;.&#1087;&#1086;&#1083;&#1080;&#1090;&#1080;&#1082;&#1072;\&#1088;.1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&#1053;&#1067;&#1049;%20&#1054;&#1058;&#1044;&#1045;&#1051;\&#1041;&#1102;&#1076;&#1078;&#1077;&#1090;%202011-2013(&#1074;&#1072;&#1088;&#1080;&#1072;&#1085;&#1090;3)\&#1041;&#1102;&#1076;&#1078;&#1077;&#1090;%202011-2013%20(&#1074;&#1072;&#1088;&#1080;&#1072;&#1085;&#1090;%203)\&#1041;&#1102;&#1076;&#1078;&#1077;&#1090;%202011-2013\&#1088;0900%20&#1079;&#1076;&#1088;&#1072;&#1074;&#1086;&#1086;&#1093;&#1088;&#1072;&#1085;&#1077;&#1085;&#1080;&#1077;%20&#1080;%20&#1089;&#1087;&#1086;&#1088;&#1090;\&#1088;090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&#1053;&#1067;&#1049;%20&#1054;&#1058;&#1044;&#1045;&#1051;\&#1041;&#1102;&#1076;&#1078;&#1077;&#1090;%202011-2013(&#1074;&#1072;&#1088;&#1080;&#1072;&#1085;&#1090;3)\&#1041;&#1102;&#1076;&#1078;&#1077;&#1090;%202011-2013%20(&#1074;&#1072;&#1088;&#1080;&#1072;&#1085;&#1090;%203)\&#1041;&#1102;&#1076;&#1078;&#1077;&#1090;%202011-2013\&#1088;1100%20&#1092;&#1080;&#1079;&#1080;&#1095;&#1077;&#1089;&#1082;&#1072;&#1103;%20&#1082;&#1091;&#1083;&#1100;&#1090;&#1091;&#1088;&#1072;%20&#1080;%20&#1089;&#1087;&#1086;&#1088;&#1090;\&#1088;1100%20&#1092;&#1080;&#1079;&#1080;&#1095;&#1077;&#1089;&#1082;&#1072;&#1103;%20&#1082;&#1091;&#1083;&#1100;&#1090;&#1091;&#1088;&#1072;%20&#1080;%20%20&#1089;&#1087;&#1086;&#1088;&#1090;\&#1088;1101.&#1092;&#1080;&#1079;&#1080;&#1095;&#1077;&#1089;&#1082;&#1072;&#1103;%20&#1082;&#1091;&#1083;&#1100;&#1090;&#1091;&#1088;&#1072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&#1053;&#1067;&#1049;%20&#1054;&#1058;&#1044;&#1045;&#1051;\&#1041;&#1102;&#1076;&#1078;&#1077;&#1090;%202011-2013(&#1074;&#1072;&#1088;&#1080;&#1072;&#1085;&#1090;3)\&#1041;&#1102;&#1076;&#1078;&#1077;&#1090;%202011-2013%20(&#1074;&#1072;&#1088;&#1080;&#1072;&#1085;&#1090;%203)\&#1041;&#1102;&#1076;&#1078;&#1077;&#1090;%202011-2013\&#1088;1100%20&#1092;&#1080;&#1079;&#1080;&#1095;&#1077;&#1089;&#1082;&#1072;&#1103;%20&#1082;&#1091;&#1083;&#1100;&#1090;&#1091;&#1088;&#1072;%20&#1080;%20&#1089;&#1087;&#1086;&#1088;&#1090;\&#1088;1100%20&#1092;&#1080;&#1079;&#1080;&#1095;&#1077;&#1089;&#1082;&#1072;&#1103;%20&#1082;&#1091;&#1083;&#1100;&#1090;&#1091;&#1088;&#1072;%20&#1080;%20%20&#1089;&#1087;&#1086;&#1088;&#1090;\&#1088;.1105%20&#1076;&#1088;%20&#1074;&#1086;&#1087;&#1088;&#1086;&#1089;&#1099;%20&#1074;%20&#1086;&#1073;&#1083;&#1072;&#1089;&#1090;&#1080;%20&#1092;&#1080;&#1079;&#1082;&#1091;&#1083;&#1100;&#1090;&#1091;&#1088;&#1099;%20&#1080;%20&#1089;&#1087;&#1086;&#1088;&#1090;&#1072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&#1053;&#1067;&#1049;%20&#1054;&#1058;&#1044;&#1045;&#1051;\&#1041;&#1102;&#1076;&#1078;&#1077;&#1090;%202011-2013(&#1074;&#1072;&#1088;&#1080;&#1072;&#1085;&#1090;3)\&#1041;&#1102;&#1076;&#1078;&#1077;&#1090;%202011-2013%20(&#1074;&#1072;&#1088;&#1080;&#1072;&#1085;&#1090;%203)\&#1041;&#1102;&#1076;&#1078;&#1077;&#1090;%202011-2013\&#1088;.1200%20&#1057;&#1088;&#1077;&#1076;&#1089;&#1090;&#1074;&#1072;%20&#1084;&#1072;&#1089;&#1089;&#1086;&#1074;&#1086;&#1081;%20&#1080;&#1085;&#1092;-&#1080;&#1080;\1202%20&#1055;&#1077;&#1088;&#1080;&#1086;&#1076;.&#1087;&#1077;&#1095;&#1072;&#1090;&#1100;%20&#1080;%20&#1080;&#1079;&#1076;&#1072;&#1090;&#1077;&#1083;&#1100;&#1089;&#1090;&#1074;&#1072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uma2\&#1086;&#1073;&#1097;&#1072;&#1103;$\&#1054;&#1058;&#1044;&#1045;&#1051;%20&#1041;&#1070;&#1044;&#1046;&#1045;&#1058;&#1053;&#1054;&#1043;&#1054;%20&#1055;&#1051;&#1040;&#1053;&#1048;&#1056;&#1054;&#1042;&#1040;&#1053;&#1048;&#1071;%20&#1048;%20&#1060;&#1048;&#1053;&#1040;&#1053;&#1057;&#1048;&#1056;&#1054;&#1042;&#1040;&#1053;&#1048;&#1071;\&#1057;&#1103;&#1092;&#1091;&#1082;&#1086;&#1074;&#1072;\&#1059;&#1090;&#1086;&#1095;&#1085;&#1077;&#1085;&#1080;&#1077;%202011\10.%20&#1059;&#1090;&#1086;&#1095;&#1085;&#1077;&#1085;&#1080;&#1077;%202011%20&#1074;%20&#1085;&#1086;&#1103;&#1073;&#1088;&#1077;\&#1055;&#1088;&#1080;&#1083;&#1086;&#1078;&#1077;&#1085;&#1080;&#1103;%203,5,7,8,9,10,11,12,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&#1053;&#1067;&#1049;%20&#1054;&#1058;&#1044;&#1045;&#1051;\&#1041;&#1102;&#1076;&#1078;&#1077;&#1090;%202011-2013(&#1074;&#1072;&#1088;&#1080;&#1072;&#1085;&#1090;3)\&#1041;&#1102;&#1076;&#1078;&#1077;&#1090;%202011-2013%20(&#1074;&#1072;&#1088;&#1080;&#1072;&#1085;&#1090;%203)\&#1041;&#1102;&#1076;&#1078;&#1077;&#1090;%202011-2013\&#1088;.0300%20&#1053;&#1072;&#1094;.&#1073;&#1077;&#1079;&#1086;&#1087;&#1072;&#1089;&#1085;\03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&#1053;&#1067;&#1049;%20&#1054;&#1058;&#1044;&#1045;&#1051;\&#1041;&#1102;&#1076;&#1078;&#1077;&#1090;%202011-2013(&#1074;&#1072;&#1088;&#1080;&#1072;&#1085;&#1090;3)\&#1041;&#1102;&#1076;&#1078;&#1077;&#1090;%202011-2013%20(&#1074;&#1072;&#1088;&#1080;&#1072;&#1085;&#1090;%203)\&#1041;&#1102;&#1076;&#1078;&#1077;&#1090;%202011-2013\&#1088;%2004,%20&#1085;&#1072;&#1094;.&#1101;&#1082;&#1086;&#1085;&#1086;&#1084;&#1080;&#1082;&#1072;,%20&#1088;.05%20&#1046;&#1050;&#1061;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&#1053;&#1067;&#1049;%20&#1054;&#1058;&#1044;&#1045;&#1051;\&#1041;&#1102;&#1076;&#1078;&#1077;&#1090;%202011-2013(&#1074;&#1072;&#1088;&#1080;&#1072;&#1085;&#1090;3)\&#1041;&#1102;&#1076;&#1078;&#1077;&#1090;%202011-2013%20(&#1074;&#1072;&#1088;&#1080;&#1072;&#1085;&#1090;%203)\&#1041;&#1102;&#1076;&#1078;&#1077;&#1090;%202011-2013\&#1088;.0700%20&#1054;&#1073;&#1088;&#1072;&#1079;&#1086;&#1074;&#1072;&#1085;&#1080;&#1077;\&#1088;.07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&#1053;&#1067;&#1049;%20&#1054;&#1058;&#1044;&#1045;&#1051;\&#1041;&#1102;&#1076;&#1078;&#1077;&#1090;%202011-2013(&#1074;&#1072;&#1088;&#1080;&#1072;&#1085;&#1090;3)\&#1041;&#1102;&#1076;&#1078;&#1077;&#1090;%202011-2013%20(&#1074;&#1072;&#1088;&#1080;&#1072;&#1085;&#1090;%203)\&#1041;&#1102;&#1076;&#1078;&#1077;&#1090;%202011-2013\&#1088;.0700%20&#1054;&#1073;&#1088;&#1072;&#1079;&#1086;&#1074;&#1072;&#1085;&#1080;&#1077;\&#1088;.07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&#1053;&#1067;&#1049;%20&#1054;&#1058;&#1044;&#1045;&#1051;\&#1041;&#1102;&#1076;&#1078;&#1077;&#1090;%202011-2013(&#1074;&#1072;&#1088;&#1080;&#1072;&#1085;&#1090;3)\&#1041;&#1102;&#1076;&#1078;&#1077;&#1090;%202011-2013%20(&#1074;&#1072;&#1088;&#1080;&#1072;&#1085;&#1090;%203)\&#1041;&#1102;&#1076;&#1078;&#1077;&#1090;%202011-2013\&#1088;.0700%20&#1054;&#1073;&#1088;&#1072;&#1079;&#1086;&#1074;&#1072;&#1085;&#1080;&#1077;\&#1088;.07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&#1053;&#1067;&#1049;%20&#1054;&#1058;&#1044;&#1045;&#1051;\&#1041;&#1102;&#1076;&#1078;&#1077;&#1090;%202011-2013(&#1074;&#1072;&#1088;&#1080;&#1072;&#1085;&#1090;3)\&#1041;&#1102;&#1076;&#1078;&#1077;&#1090;%202011-2013%20(&#1074;&#1072;&#1088;&#1080;&#1072;&#1085;&#1090;%203)\&#1041;&#1102;&#1076;&#1078;&#1077;&#1090;%202011-2013\&#1088;.0800%20&#1050;&#1091;&#1083;&#1100;&#1090;&#1091;&#1088;&#1072;\08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&#1053;&#1067;&#1049;%20&#1054;&#1058;&#1044;&#1045;&#1051;\&#1041;&#1102;&#1076;&#1078;&#1077;&#1090;%202011-2013(&#1074;&#1072;&#1088;&#1080;&#1072;&#1085;&#1090;3)\&#1041;&#1102;&#1076;&#1078;&#1077;&#1090;%202011-2013%20(&#1074;&#1072;&#1088;&#1080;&#1072;&#1085;&#1090;%203)\&#1041;&#1102;&#1076;&#1078;&#1077;&#1090;%202011-2013\&#1088;0900%20&#1079;&#1076;&#1088;&#1072;&#1074;&#1086;&#1086;&#1093;&#1088;&#1072;&#1085;&#1077;&#1085;&#1080;&#1077;%20&#1080;%20&#1089;&#1087;&#1086;&#1088;&#1090;\&#1088;0902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&#1053;&#1067;&#1049;%20&#1054;&#1058;&#1044;&#1045;&#1051;\&#1041;&#1102;&#1076;&#1078;&#1077;&#1090;%202011-2013(&#1074;&#1072;&#1088;&#1080;&#1072;&#1085;&#1090;3)\&#1041;&#1102;&#1076;&#1078;&#1077;&#1090;%202011-2013%20(&#1074;&#1072;&#1088;&#1080;&#1072;&#1085;&#1090;%203)\&#1041;&#1102;&#1076;&#1078;&#1077;&#1090;%202011-2013\&#1088;0900%20&#1079;&#1076;&#1088;&#1072;&#1074;&#1086;&#1086;&#1093;&#1088;&#1072;&#1085;&#1077;&#1085;&#1080;&#1077;%20&#1080;%20&#1089;&#1087;&#1086;&#1088;&#1090;\&#1088;09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Милиция 1"/>
      <sheetName val="Программа &quot;Комплексные меры&quot;"/>
    </sheetNames>
    <sheetDataSet>
      <sheetData sheetId="2">
        <row r="27">
          <cell r="R27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000"/>
      <sheetName val="1001 допл к пенсии"/>
      <sheetName val="1002"/>
      <sheetName val="№2 р1003"/>
      <sheetName val="№3 р 1004"/>
      <sheetName val="№4"/>
      <sheetName val="№5 р 1006"/>
      <sheetName val="Лист2"/>
      <sheetName val="Лист1"/>
    </sheetNames>
    <sheetDataSet>
      <sheetData sheetId="4">
        <row r="51">
          <cell r="R51">
            <v>645.7</v>
          </cell>
        </row>
      </sheetData>
      <sheetData sheetId="6">
        <row r="27">
          <cell r="Q27">
            <v>0</v>
          </cell>
          <cell r="R27">
            <v>11208.999999999998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р. 0908 свод"/>
      <sheetName val="Упр.физ.культ. и спорта(содерж)"/>
      <sheetName val="Упр.физ.культ. и спорта(меропр)"/>
      <sheetName val="Спорт-Альтаир"/>
      <sheetName val="Дельфин"/>
      <sheetName val="р.0908 Кап. стр(субсидии хмао) "/>
    </sheetNames>
    <sheetDataSet>
      <sheetData sheetId="1">
        <row r="27">
          <cell r="R27">
            <v>0</v>
          </cell>
        </row>
      </sheetData>
      <sheetData sheetId="2">
        <row r="27">
          <cell r="R27">
            <v>0</v>
          </cell>
        </row>
      </sheetData>
      <sheetData sheetId="4">
        <row r="27">
          <cell r="R27">
            <v>0</v>
          </cell>
        </row>
      </sheetData>
      <sheetData sheetId="5">
        <row r="27">
          <cell r="Q27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. 1101 свод"/>
      <sheetName val="Упр.физ.культ. и спорта(содерж)"/>
      <sheetName val="Упр.физ.культ. и спорта(меропр)"/>
      <sheetName val="Спорт-Альтаир"/>
      <sheetName val="Дельфин"/>
      <sheetName val="р.0908 Кап. стр(субсидии хмао) "/>
    </sheetNames>
    <sheetDataSet>
      <sheetData sheetId="3">
        <row r="27">
          <cell r="Q27">
            <v>32444.9</v>
          </cell>
        </row>
      </sheetData>
      <sheetData sheetId="4">
        <row r="27">
          <cell r="Q27">
            <v>6752.4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105"/>
      <sheetName val="Управление фКиСп (упр)"/>
      <sheetName val="Управление ФКиС (бух)"/>
      <sheetName val="№2"/>
      <sheetName val="№3"/>
      <sheetName val="Лист1"/>
    </sheetNames>
    <sheetDataSet>
      <sheetData sheetId="2">
        <row r="27">
          <cell r="Q27">
            <v>15109.5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1202 Мегионские новости"/>
    </sheetNames>
    <sheetDataSet>
      <sheetData sheetId="2">
        <row r="27">
          <cell r="Q27">
            <v>7840.6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Анал.табл."/>
      <sheetName val="гр.8"/>
      <sheetName val="гр.9"/>
      <sheetName val="гр. 10"/>
      <sheetName val="пр.3 разд.подр."/>
      <sheetName val="пр.5 целевые и ведомст"/>
      <sheetName val="пр.6-целевые прогр."/>
      <sheetName val="пр.8- субвенции"/>
      <sheetName val="пр.9-субсидии"/>
      <sheetName val="пр.10-иные межбюдж."/>
      <sheetName val="пр.11 источники"/>
      <sheetName val="пр.12-программа"/>
      <sheetName val="пр.13-верхн.предел"/>
    </sheetNames>
    <sheetDataSet>
      <sheetData sheetId="0">
        <row r="47">
          <cell r="T47">
            <v>3932</v>
          </cell>
        </row>
        <row r="59">
          <cell r="T59">
            <v>914.8</v>
          </cell>
        </row>
        <row r="64">
          <cell r="U64">
            <v>186.1</v>
          </cell>
        </row>
        <row r="97">
          <cell r="T97">
            <v>0</v>
          </cell>
          <cell r="U97">
            <v>8809.3</v>
          </cell>
        </row>
        <row r="120">
          <cell r="T120">
            <v>900</v>
          </cell>
          <cell r="U120">
            <v>2428.1</v>
          </cell>
        </row>
        <row r="125">
          <cell r="T125">
            <v>5090.1</v>
          </cell>
        </row>
        <row r="128">
          <cell r="T128">
            <v>730.9</v>
          </cell>
          <cell r="U128">
            <v>12679.7</v>
          </cell>
        </row>
        <row r="129">
          <cell r="T129">
            <v>2048.7</v>
          </cell>
          <cell r="U129">
            <v>18435</v>
          </cell>
        </row>
        <row r="130">
          <cell r="U130">
            <v>72789.5</v>
          </cell>
        </row>
        <row r="131">
          <cell r="T131">
            <v>9200</v>
          </cell>
          <cell r="U131">
            <v>18404</v>
          </cell>
        </row>
        <row r="136">
          <cell r="T136">
            <v>10287</v>
          </cell>
          <cell r="U136">
            <v>92580</v>
          </cell>
        </row>
        <row r="139">
          <cell r="T139">
            <v>1190</v>
          </cell>
          <cell r="U139">
            <v>12166.2</v>
          </cell>
        </row>
        <row r="140">
          <cell r="U140">
            <v>9623.3</v>
          </cell>
        </row>
        <row r="142">
          <cell r="T142">
            <v>7700</v>
          </cell>
        </row>
        <row r="147">
          <cell r="U147">
            <v>5256.2</v>
          </cell>
        </row>
        <row r="148">
          <cell r="T148">
            <v>2791.8999999999996</v>
          </cell>
          <cell r="U148">
            <v>52770</v>
          </cell>
        </row>
        <row r="149">
          <cell r="T149">
            <v>3536</v>
          </cell>
          <cell r="U149">
            <v>31646.7</v>
          </cell>
        </row>
        <row r="150">
          <cell r="T150">
            <v>2856.9</v>
          </cell>
        </row>
        <row r="151">
          <cell r="T151">
            <v>9050</v>
          </cell>
        </row>
        <row r="153">
          <cell r="T153">
            <v>24809</v>
          </cell>
        </row>
        <row r="154">
          <cell r="T154">
            <v>50929.8</v>
          </cell>
          <cell r="U154">
            <v>0</v>
          </cell>
        </row>
        <row r="190">
          <cell r="T190">
            <v>1790.3</v>
          </cell>
          <cell r="U190">
            <v>25326</v>
          </cell>
        </row>
        <row r="191">
          <cell r="T191">
            <v>7251.8</v>
          </cell>
        </row>
        <row r="223">
          <cell r="T223">
            <v>2190</v>
          </cell>
          <cell r="U223">
            <v>2201.7</v>
          </cell>
        </row>
        <row r="232">
          <cell r="T232">
            <v>517.2</v>
          </cell>
          <cell r="U232">
            <v>2068.8</v>
          </cell>
        </row>
        <row r="233">
          <cell r="U233">
            <v>50</v>
          </cell>
        </row>
        <row r="235">
          <cell r="U235">
            <v>0</v>
          </cell>
        </row>
        <row r="270">
          <cell r="U270">
            <v>456.9</v>
          </cell>
        </row>
        <row r="303">
          <cell r="U303">
            <v>144.6</v>
          </cell>
        </row>
        <row r="315">
          <cell r="U315">
            <v>1922.6</v>
          </cell>
        </row>
        <row r="316">
          <cell r="T316">
            <v>331.3</v>
          </cell>
        </row>
        <row r="348">
          <cell r="T348">
            <v>4614.2</v>
          </cell>
          <cell r="U348">
            <v>87670</v>
          </cell>
        </row>
        <row r="373">
          <cell r="T373">
            <v>4950.6</v>
          </cell>
          <cell r="U373">
            <v>84353</v>
          </cell>
        </row>
        <row r="409">
          <cell r="T409">
            <v>32.5</v>
          </cell>
          <cell r="U409">
            <v>130.2</v>
          </cell>
        </row>
      </sheetData>
      <sheetData sheetId="5">
        <row r="79">
          <cell r="I79">
            <v>1363.1999999999998</v>
          </cell>
        </row>
        <row r="293">
          <cell r="I293">
            <v>3068.2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309"/>
      <sheetName val="Администрация 0309"/>
      <sheetName val="Служба спасения"/>
    </sheetNames>
    <sheetDataSet>
      <sheetData sheetId="1">
        <row r="27">
          <cell r="R27">
            <v>0</v>
          </cell>
        </row>
      </sheetData>
      <sheetData sheetId="2">
        <row r="27">
          <cell r="Q27">
            <v>7475</v>
          </cell>
          <cell r="R2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2-2013"/>
      <sheetName val="2011"/>
    </sheetNames>
    <sheetDataSet>
      <sheetData sheetId="1">
        <row r="35">
          <cell r="S35">
            <v>8500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702"/>
      <sheetName val="№1"/>
      <sheetName val="№2"/>
      <sheetName val="№3"/>
      <sheetName val="№4"/>
      <sheetName val="№5"/>
      <sheetName val="№6"/>
      <sheetName val="№7"/>
      <sheetName val="ДЮСШ 1"/>
      <sheetName val="ДЮСШ 2"/>
      <sheetName val="ДЮСШ 3"/>
      <sheetName val="ДШИ 1"/>
      <sheetName val="ДШИ 2"/>
      <sheetName val="ДХШ"/>
      <sheetName val="Веч.школа"/>
      <sheetName val="МУ КС"/>
      <sheetName val="ДО"/>
      <sheetName val="МАО &quot;Сош №9&quot;"/>
      <sheetName val="Комбинат общ пит-я"/>
    </sheetNames>
    <sheetDataSet>
      <sheetData sheetId="16">
        <row r="27">
          <cell r="Q27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709"/>
      <sheetName val="ДО (ХЭГ,ОК,ЦБ)"/>
      <sheetName val="ХЭГ"/>
      <sheetName val="ОК"/>
      <sheetName val="ЦБ"/>
      <sheetName val="ДО мероприятия"/>
      <sheetName val="ДО нац проект"/>
      <sheetName val="МУ КС обр"/>
      <sheetName val="до"/>
      <sheetName val="Комбинат общ пит"/>
      <sheetName val="5"/>
      <sheetName val="6"/>
      <sheetName val="Лист2"/>
      <sheetName val="Лист1"/>
      <sheetName val="0"/>
    </sheetNames>
    <sheetDataSet>
      <sheetData sheetId="1">
        <row r="27">
          <cell r="Q27">
            <v>27743.1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0707 &quot;Молодежная политика&quot;"/>
      <sheetName val="старт"/>
      <sheetName val="форпост"/>
      <sheetName val="Администрация(мероприятия)"/>
      <sheetName val="Деп. образ.(мероприятия)"/>
      <sheetName val="ДМС(ликвидация)"/>
      <sheetName val="Деп.образ.(лето)"/>
      <sheetName val="летний отдых"/>
      <sheetName val="реестр летний отдых"/>
    </sheetNames>
    <sheetDataSet>
      <sheetData sheetId="1">
        <row r="27">
          <cell r="Q27">
            <v>17990.8</v>
          </cell>
          <cell r="R27">
            <v>0</v>
          </cell>
        </row>
      </sheetData>
      <sheetData sheetId="2">
        <row r="27">
          <cell r="Q27">
            <v>7280</v>
          </cell>
        </row>
      </sheetData>
      <sheetData sheetId="4">
        <row r="27">
          <cell r="Q27">
            <v>216</v>
          </cell>
          <cell r="R27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801"/>
      <sheetName val="Администрация 0801"/>
      <sheetName val="Центр культуры и досуга"/>
      <sheetName val="музей"/>
      <sheetName val="ЦБС"/>
      <sheetName val="0801Прогр. Культ.Югры&quot;библ. дел"/>
      <sheetName val="субсидии книж.фонда"/>
      <sheetName val="0801 МУ ХК &quot;Вдохновение&quot;"/>
      <sheetName val="МУ КС субсидии на строит.дома к"/>
      <sheetName val="Пр.5 целевые программы"/>
    </sheetNames>
    <sheetDataSet>
      <sheetData sheetId="2">
        <row r="27">
          <cell r="Q27">
            <v>20548.3</v>
          </cell>
          <cell r="R27">
            <v>0</v>
          </cell>
        </row>
      </sheetData>
      <sheetData sheetId="3">
        <row r="27">
          <cell r="Q27">
            <v>16847.4</v>
          </cell>
        </row>
      </sheetData>
      <sheetData sheetId="4">
        <row r="27">
          <cell r="Q27">
            <v>20946.199999999997</v>
          </cell>
        </row>
      </sheetData>
      <sheetData sheetId="6">
        <row r="27">
          <cell r="P27">
            <v>122.1</v>
          </cell>
          <cell r="Q27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0902"/>
      <sheetName val="жемчужинка"/>
      <sheetName val="стоматология"/>
      <sheetName val="программы"/>
    </sheetNames>
    <sheetDataSet>
      <sheetData sheetId="1">
        <row r="27">
          <cell r="R27">
            <v>0</v>
          </cell>
        </row>
      </sheetData>
      <sheetData sheetId="2">
        <row r="27">
          <cell r="Q27">
            <v>19591.100000000002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р.0904"/>
      <sheetName val="горбольница №1(федер.)"/>
      <sheetName val="горбольница №1(окруж.)"/>
      <sheetName val="горбольница №2 (федер)"/>
      <sheetName val="горбольница №2(окруж)"/>
    </sheetNames>
    <sheetDataSet>
      <sheetData sheetId="1">
        <row r="27">
          <cell r="Q27">
            <v>0</v>
          </cell>
          <cell r="R27">
            <v>3930.3</v>
          </cell>
        </row>
      </sheetData>
      <sheetData sheetId="2">
        <row r="27">
          <cell r="Q27">
            <v>0</v>
          </cell>
          <cell r="R27">
            <v>737.8000000000001</v>
          </cell>
        </row>
      </sheetData>
      <sheetData sheetId="3">
        <row r="27">
          <cell r="Q27">
            <v>0</v>
          </cell>
          <cell r="R27">
            <v>1116.9</v>
          </cell>
        </row>
      </sheetData>
      <sheetData sheetId="4">
        <row r="27">
          <cell r="Q27">
            <v>0</v>
          </cell>
          <cell r="R27">
            <v>212.8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812"/>
  <sheetViews>
    <sheetView view="pageBreakPreview" zoomScale="50" zoomScaleNormal="42" zoomScaleSheetLayoutView="50" zoomScalePageLayoutView="0" workbookViewId="0" topLeftCell="A9">
      <pane xSplit="3" ySplit="4" topLeftCell="F148" activePane="bottomRight" state="frozen"/>
      <selection pane="topLeft" activeCell="A9" sqref="A9"/>
      <selection pane="topRight" activeCell="D9" sqref="D9"/>
      <selection pane="bottomLeft" activeCell="A13" sqref="A13"/>
      <selection pane="bottomRight" activeCell="R156" sqref="R156"/>
    </sheetView>
  </sheetViews>
  <sheetFormatPr defaultColWidth="9.140625" defaultRowHeight="12.75"/>
  <cols>
    <col min="1" max="1" width="158.7109375" style="1" customWidth="1"/>
    <col min="2" max="2" width="5.421875" style="191" customWidth="1"/>
    <col min="3" max="3" width="6.140625" style="191" customWidth="1"/>
    <col min="4" max="4" width="23.28125" style="2" customWidth="1"/>
    <col min="5" max="5" width="21.57421875" style="2" customWidth="1"/>
    <col min="6" max="6" width="22.140625" style="2" customWidth="1"/>
    <col min="7" max="7" width="21.00390625" style="2" customWidth="1"/>
    <col min="8" max="8" width="24.8515625" style="2" hidden="1" customWidth="1"/>
    <col min="9" max="9" width="28.140625" style="2" customWidth="1"/>
    <col min="10" max="10" width="0.2890625" style="2" hidden="1" customWidth="1"/>
    <col min="11" max="11" width="24.57421875" style="2" customWidth="1"/>
    <col min="12" max="13" width="24.8515625" style="2" hidden="1" customWidth="1"/>
    <col min="14" max="15" width="25.8515625" style="2" customWidth="1"/>
    <col min="16" max="16" width="25.28125" style="2" customWidth="1"/>
    <col min="17" max="17" width="9.140625" style="2" hidden="1" customWidth="1"/>
    <col min="18" max="18" width="23.00390625" style="2" customWidth="1"/>
    <col min="19" max="19" width="27.28125" style="2" customWidth="1"/>
    <col min="20" max="20" width="24.00390625" style="2" customWidth="1"/>
    <col min="21" max="21" width="28.7109375" style="2" customWidth="1"/>
    <col min="22" max="22" width="20.140625" style="2" customWidth="1"/>
    <col min="23" max="23" width="11.8515625" style="2" bestFit="1" customWidth="1"/>
    <col min="24" max="16384" width="9.140625" style="2" customWidth="1"/>
  </cols>
  <sheetData>
    <row r="1" ht="3.75" customHeight="1"/>
    <row r="2" ht="11.25" customHeight="1" hidden="1"/>
    <row r="3" spans="1:24" ht="36.75" customHeight="1">
      <c r="A3" s="511" t="s">
        <v>275</v>
      </c>
      <c r="B3" s="511"/>
      <c r="C3" s="511"/>
      <c r="D3" s="511"/>
      <c r="E3" s="511"/>
      <c r="F3" s="511"/>
      <c r="G3" s="511"/>
      <c r="H3" s="27"/>
      <c r="I3" s="27"/>
      <c r="J3" s="27"/>
      <c r="K3" s="27"/>
      <c r="L3" s="27"/>
      <c r="M3" s="27"/>
      <c r="N3" s="27"/>
      <c r="O3" s="27"/>
      <c r="P3" s="27"/>
      <c r="Q3" s="27"/>
      <c r="R3" s="3"/>
      <c r="S3" s="3"/>
      <c r="T3" s="3"/>
      <c r="U3" s="3"/>
      <c r="V3" s="3"/>
      <c r="W3" s="3"/>
      <c r="X3" s="3"/>
    </row>
    <row r="4" ht="20.25" hidden="1"/>
    <row r="5" ht="86.25" customHeight="1" hidden="1" thickBot="1"/>
    <row r="6" ht="27.75" customHeight="1">
      <c r="U6" s="4" t="s">
        <v>895</v>
      </c>
    </row>
    <row r="7" ht="45" customHeight="1" hidden="1" thickBot="1"/>
    <row r="8" ht="86.25" customHeight="1" hidden="1" thickBot="1"/>
    <row r="9" spans="1:21" ht="45.75" customHeight="1">
      <c r="A9" s="521" t="s">
        <v>276</v>
      </c>
      <c r="B9" s="513" t="s">
        <v>277</v>
      </c>
      <c r="C9" s="513" t="s">
        <v>278</v>
      </c>
      <c r="D9" s="521" t="s">
        <v>224</v>
      </c>
      <c r="E9" s="521" t="s">
        <v>726</v>
      </c>
      <c r="F9" s="522"/>
      <c r="G9" s="522"/>
      <c r="H9" s="521" t="s">
        <v>922</v>
      </c>
      <c r="I9" s="521"/>
      <c r="J9" s="521"/>
      <c r="K9" s="521"/>
      <c r="L9" s="521"/>
      <c r="M9" s="521"/>
      <c r="N9" s="521"/>
      <c r="O9" s="521"/>
      <c r="P9" s="521"/>
      <c r="Q9" s="521"/>
      <c r="R9" s="521" t="s">
        <v>701</v>
      </c>
      <c r="S9" s="521" t="s">
        <v>854</v>
      </c>
      <c r="T9" s="521"/>
      <c r="U9" s="521"/>
    </row>
    <row r="10" spans="1:21" ht="42" customHeight="1">
      <c r="A10" s="521"/>
      <c r="B10" s="513"/>
      <c r="C10" s="513"/>
      <c r="D10" s="522"/>
      <c r="E10" s="521" t="s">
        <v>281</v>
      </c>
      <c r="F10" s="523" t="s">
        <v>279</v>
      </c>
      <c r="G10" s="523" t="s">
        <v>280</v>
      </c>
      <c r="H10" s="524" t="s">
        <v>428</v>
      </c>
      <c r="I10" s="525"/>
      <c r="J10" s="525"/>
      <c r="K10" s="525"/>
      <c r="L10" s="525"/>
      <c r="M10" s="525"/>
      <c r="O10" s="526" t="s">
        <v>427</v>
      </c>
      <c r="P10" s="520"/>
      <c r="Q10" s="502"/>
      <c r="R10" s="521"/>
      <c r="S10" s="521" t="s">
        <v>281</v>
      </c>
      <c r="T10" s="523" t="s">
        <v>279</v>
      </c>
      <c r="U10" s="523" t="s">
        <v>280</v>
      </c>
    </row>
    <row r="11" spans="1:21" s="5" customFormat="1" ht="268.5" customHeight="1">
      <c r="A11" s="512"/>
      <c r="B11" s="514"/>
      <c r="C11" s="514"/>
      <c r="D11" s="522"/>
      <c r="E11" s="522"/>
      <c r="F11" s="522"/>
      <c r="G11" s="522"/>
      <c r="H11" s="261"/>
      <c r="I11" s="262" t="s">
        <v>1023</v>
      </c>
      <c r="J11" s="262" t="s">
        <v>651</v>
      </c>
      <c r="K11" s="262" t="s">
        <v>653</v>
      </c>
      <c r="L11" s="262"/>
      <c r="M11" s="262" t="s">
        <v>858</v>
      </c>
      <c r="N11" s="262" t="s">
        <v>948</v>
      </c>
      <c r="O11" s="262" t="s">
        <v>948</v>
      </c>
      <c r="P11" s="262" t="s">
        <v>330</v>
      </c>
      <c r="Q11" s="263"/>
      <c r="R11" s="522"/>
      <c r="S11" s="522"/>
      <c r="T11" s="522"/>
      <c r="U11" s="522"/>
    </row>
    <row r="12" spans="1:21" s="6" customFormat="1" ht="23.25" customHeight="1">
      <c r="A12" s="264">
        <v>1</v>
      </c>
      <c r="B12" s="265">
        <v>2</v>
      </c>
      <c r="C12" s="265">
        <v>3</v>
      </c>
      <c r="D12" s="266">
        <v>4</v>
      </c>
      <c r="E12" s="260">
        <v>5</v>
      </c>
      <c r="F12" s="260">
        <v>6</v>
      </c>
      <c r="G12" s="260">
        <v>7</v>
      </c>
      <c r="H12" s="260">
        <v>8</v>
      </c>
      <c r="I12" s="260">
        <v>8</v>
      </c>
      <c r="J12" s="260">
        <v>9</v>
      </c>
      <c r="K12" s="260">
        <v>10</v>
      </c>
      <c r="L12" s="260">
        <v>9</v>
      </c>
      <c r="M12" s="260">
        <v>10</v>
      </c>
      <c r="N12" s="260">
        <v>9</v>
      </c>
      <c r="O12" s="260"/>
      <c r="P12" s="260">
        <v>10</v>
      </c>
      <c r="Q12" s="260">
        <v>12</v>
      </c>
      <c r="R12" s="260">
        <v>11</v>
      </c>
      <c r="S12" s="260">
        <v>12</v>
      </c>
      <c r="T12" s="260">
        <v>13</v>
      </c>
      <c r="U12" s="260">
        <v>14</v>
      </c>
    </row>
    <row r="13" spans="1:21" s="4" customFormat="1" ht="36.75" customHeight="1">
      <c r="A13" s="253" t="s">
        <v>282</v>
      </c>
      <c r="B13" s="267" t="s">
        <v>847</v>
      </c>
      <c r="C13" s="267" t="s">
        <v>848</v>
      </c>
      <c r="D13" s="30">
        <f>SUM(D14+D16+D20+D24+D28+D30+D22)</f>
        <v>262616.8</v>
      </c>
      <c r="E13" s="30">
        <f>SUM(G13+F13)</f>
        <v>297432.60000000003</v>
      </c>
      <c r="F13" s="30">
        <f aca="true" t="shared" si="0" ref="F13:Q13">SUM(F14+F16+F20+F24+F28+F30+F22)</f>
        <v>282069.2</v>
      </c>
      <c r="G13" s="30">
        <f t="shared" si="0"/>
        <v>15363.400000000001</v>
      </c>
      <c r="H13" s="30">
        <f t="shared" si="0"/>
        <v>0</v>
      </c>
      <c r="I13" s="30">
        <f>SUM(I14+I16+I20+I24+I28+I30+I22)</f>
        <v>0</v>
      </c>
      <c r="J13" s="30"/>
      <c r="K13" s="30">
        <f>SUM(K14+K16+K20+K24+K28+K30+K22)</f>
        <v>6739.200000000001</v>
      </c>
      <c r="L13" s="30">
        <f>SUM(L14+L16+L20+L24+L28+L30+L22)</f>
        <v>0</v>
      </c>
      <c r="M13" s="30">
        <f t="shared" si="0"/>
        <v>0</v>
      </c>
      <c r="N13" s="30">
        <f t="shared" si="0"/>
        <v>-6.7</v>
      </c>
      <c r="O13" s="30"/>
      <c r="P13" s="30">
        <f t="shared" si="0"/>
        <v>0</v>
      </c>
      <c r="Q13" s="30">
        <f t="shared" si="0"/>
        <v>0</v>
      </c>
      <c r="R13" s="31">
        <f>SUM(H13:Q13)</f>
        <v>6732.500000000001</v>
      </c>
      <c r="S13" s="30">
        <f>SUM(U13+T13)</f>
        <v>304165.10000000003</v>
      </c>
      <c r="T13" s="35">
        <f>SUM(T14+T16+T20+T22+T24+T28+T30)</f>
        <v>288801.7</v>
      </c>
      <c r="U13" s="35">
        <f>SUM(U14+U16+U20+U22+U24+U28+U30)</f>
        <v>15363.400000000001</v>
      </c>
    </row>
    <row r="14" spans="1:21" s="4" customFormat="1" ht="25.5" customHeight="1">
      <c r="A14" s="253" t="s">
        <v>289</v>
      </c>
      <c r="B14" s="267" t="s">
        <v>847</v>
      </c>
      <c r="C14" s="267" t="s">
        <v>849</v>
      </c>
      <c r="D14" s="30">
        <f>SUM(D15)</f>
        <v>3069.4</v>
      </c>
      <c r="E14" s="30">
        <f>SUM(G14+F14)</f>
        <v>3833.8</v>
      </c>
      <c r="F14" s="30">
        <f aca="true" t="shared" si="1" ref="F14:Q14">SUM(F15)</f>
        <v>3833.8</v>
      </c>
      <c r="G14" s="30">
        <f t="shared" si="1"/>
        <v>0</v>
      </c>
      <c r="H14" s="30">
        <f t="shared" si="1"/>
        <v>0</v>
      </c>
      <c r="I14" s="30">
        <f>SUM(I15)</f>
        <v>0</v>
      </c>
      <c r="J14" s="30"/>
      <c r="K14" s="30">
        <f>SUM(K15)</f>
        <v>0</v>
      </c>
      <c r="L14" s="30">
        <f t="shared" si="1"/>
        <v>0</v>
      </c>
      <c r="M14" s="30">
        <f t="shared" si="1"/>
        <v>0</v>
      </c>
      <c r="N14" s="30">
        <f t="shared" si="1"/>
        <v>0</v>
      </c>
      <c r="O14" s="30"/>
      <c r="P14" s="30">
        <f t="shared" si="1"/>
        <v>0</v>
      </c>
      <c r="Q14" s="30">
        <f t="shared" si="1"/>
        <v>0</v>
      </c>
      <c r="R14" s="31">
        <f aca="true" t="shared" si="2" ref="R14:R76">SUM(H14:Q14)</f>
        <v>0</v>
      </c>
      <c r="S14" s="30">
        <f aca="true" t="shared" si="3" ref="S14:S45">SUM(U14+T14)</f>
        <v>3833.8</v>
      </c>
      <c r="T14" s="35">
        <f aca="true" t="shared" si="4" ref="T14:T77">SUM(F14+I14+K14+L14+M14)</f>
        <v>3833.8</v>
      </c>
      <c r="U14" s="35">
        <f aca="true" t="shared" si="5" ref="U14:U29">SUM(G14+N14+P14+Q14)</f>
        <v>0</v>
      </c>
    </row>
    <row r="15" spans="1:21" s="4" customFormat="1" ht="28.5" customHeight="1">
      <c r="A15" s="252" t="s">
        <v>519</v>
      </c>
      <c r="B15" s="268" t="s">
        <v>847</v>
      </c>
      <c r="C15" s="268" t="s">
        <v>849</v>
      </c>
      <c r="D15" s="32">
        <v>3069.4</v>
      </c>
      <c r="E15" s="30">
        <f aca="true" t="shared" si="6" ref="E15:E42">SUM(G15+F15)</f>
        <v>3833.8</v>
      </c>
      <c r="F15" s="32">
        <v>3833.8</v>
      </c>
      <c r="G15" s="32"/>
      <c r="H15" s="32"/>
      <c r="I15" s="32"/>
      <c r="J15" s="32"/>
      <c r="K15" s="32"/>
      <c r="L15" s="32"/>
      <c r="M15" s="38"/>
      <c r="N15" s="32"/>
      <c r="O15" s="32"/>
      <c r="P15" s="32"/>
      <c r="Q15" s="32"/>
      <c r="R15" s="31">
        <f t="shared" si="2"/>
        <v>0</v>
      </c>
      <c r="S15" s="30">
        <f t="shared" si="3"/>
        <v>3833.8</v>
      </c>
      <c r="T15" s="35">
        <f t="shared" si="4"/>
        <v>3833.8</v>
      </c>
      <c r="U15" s="31">
        <f t="shared" si="5"/>
        <v>0</v>
      </c>
    </row>
    <row r="16" spans="1:21" s="4" customFormat="1" ht="48" customHeight="1">
      <c r="A16" s="253" t="s">
        <v>521</v>
      </c>
      <c r="B16" s="269" t="s">
        <v>847</v>
      </c>
      <c r="C16" s="269" t="s">
        <v>850</v>
      </c>
      <c r="D16" s="33">
        <f>SUM(D17+D18+D19)</f>
        <v>15374.9</v>
      </c>
      <c r="E16" s="30">
        <f t="shared" si="6"/>
        <v>17085.9</v>
      </c>
      <c r="F16" s="33">
        <f aca="true" t="shared" si="7" ref="F16:Q16">SUM(F17+F18+F19)</f>
        <v>17085.9</v>
      </c>
      <c r="G16" s="33">
        <f t="shared" si="7"/>
        <v>0</v>
      </c>
      <c r="H16" s="33">
        <f t="shared" si="7"/>
        <v>0</v>
      </c>
      <c r="I16" s="33">
        <f>SUM(I17+I18+I19)</f>
        <v>0</v>
      </c>
      <c r="J16" s="33"/>
      <c r="K16" s="33">
        <f>SUM(K17+K18+K19)</f>
        <v>0</v>
      </c>
      <c r="L16" s="33">
        <f t="shared" si="7"/>
        <v>0</v>
      </c>
      <c r="M16" s="33">
        <f t="shared" si="7"/>
        <v>0</v>
      </c>
      <c r="N16" s="33">
        <f t="shared" si="7"/>
        <v>0</v>
      </c>
      <c r="O16" s="33"/>
      <c r="P16" s="33">
        <f t="shared" si="7"/>
        <v>0</v>
      </c>
      <c r="Q16" s="33">
        <f t="shared" si="7"/>
        <v>0</v>
      </c>
      <c r="R16" s="31">
        <f t="shared" si="2"/>
        <v>0</v>
      </c>
      <c r="S16" s="30">
        <f t="shared" si="3"/>
        <v>17085.9</v>
      </c>
      <c r="T16" s="35">
        <f t="shared" si="4"/>
        <v>17085.9</v>
      </c>
      <c r="U16" s="35">
        <f t="shared" si="5"/>
        <v>0</v>
      </c>
    </row>
    <row r="17" spans="1:21" s="4" customFormat="1" ht="28.5" customHeight="1">
      <c r="A17" s="252" t="s">
        <v>522</v>
      </c>
      <c r="B17" s="270" t="s">
        <v>847</v>
      </c>
      <c r="C17" s="270" t="s">
        <v>850</v>
      </c>
      <c r="D17" s="34">
        <v>2853.2</v>
      </c>
      <c r="E17" s="30">
        <f t="shared" si="6"/>
        <v>3567.1</v>
      </c>
      <c r="F17" s="34">
        <v>3567.1</v>
      </c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1">
        <f t="shared" si="2"/>
        <v>0</v>
      </c>
      <c r="S17" s="30">
        <f t="shared" si="3"/>
        <v>3567.1</v>
      </c>
      <c r="T17" s="35">
        <f t="shared" si="4"/>
        <v>3567.1</v>
      </c>
      <c r="U17" s="31">
        <f t="shared" si="5"/>
        <v>0</v>
      </c>
    </row>
    <row r="18" spans="1:21" s="4" customFormat="1" ht="46.5" customHeight="1">
      <c r="A18" s="252" t="s">
        <v>523</v>
      </c>
      <c r="B18" s="270" t="s">
        <v>847</v>
      </c>
      <c r="C18" s="270" t="s">
        <v>850</v>
      </c>
      <c r="D18" s="34">
        <v>1487.2</v>
      </c>
      <c r="E18" s="30">
        <f t="shared" si="6"/>
        <v>1654.3</v>
      </c>
      <c r="F18" s="34">
        <v>1654.3</v>
      </c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1">
        <f t="shared" si="2"/>
        <v>0</v>
      </c>
      <c r="S18" s="30">
        <f t="shared" si="3"/>
        <v>1654.3</v>
      </c>
      <c r="T18" s="35">
        <f t="shared" si="4"/>
        <v>1654.3</v>
      </c>
      <c r="U18" s="31">
        <f t="shared" si="5"/>
        <v>0</v>
      </c>
    </row>
    <row r="19" spans="1:21" s="4" customFormat="1" ht="29.25" customHeight="1">
      <c r="A19" s="252" t="s">
        <v>524</v>
      </c>
      <c r="B19" s="270" t="s">
        <v>847</v>
      </c>
      <c r="C19" s="270" t="s">
        <v>850</v>
      </c>
      <c r="D19" s="34">
        <v>11034.5</v>
      </c>
      <c r="E19" s="30">
        <f t="shared" si="6"/>
        <v>11864.5</v>
      </c>
      <c r="F19" s="34">
        <v>11864.5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1">
        <f t="shared" si="2"/>
        <v>0</v>
      </c>
      <c r="S19" s="30">
        <f t="shared" si="3"/>
        <v>11864.5</v>
      </c>
      <c r="T19" s="35">
        <f t="shared" si="4"/>
        <v>11864.5</v>
      </c>
      <c r="U19" s="31">
        <f t="shared" si="5"/>
        <v>0</v>
      </c>
    </row>
    <row r="20" spans="1:21" s="4" customFormat="1" ht="26.25" customHeight="1">
      <c r="A20" s="253" t="s">
        <v>525</v>
      </c>
      <c r="B20" s="269" t="s">
        <v>847</v>
      </c>
      <c r="C20" s="269" t="s">
        <v>885</v>
      </c>
      <c r="D20" s="33">
        <f>SUM(D21)</f>
        <v>161180.1</v>
      </c>
      <c r="E20" s="30">
        <f t="shared" si="6"/>
        <v>180729</v>
      </c>
      <c r="F20" s="33">
        <f aca="true" t="shared" si="8" ref="F20:Q20">SUM(F21)</f>
        <v>180729</v>
      </c>
      <c r="G20" s="33">
        <f t="shared" si="8"/>
        <v>0</v>
      </c>
      <c r="H20" s="33">
        <f t="shared" si="8"/>
        <v>0</v>
      </c>
      <c r="I20" s="33">
        <f t="shared" si="8"/>
        <v>0</v>
      </c>
      <c r="J20" s="33"/>
      <c r="K20" s="33">
        <f t="shared" si="8"/>
        <v>498.1</v>
      </c>
      <c r="L20" s="33">
        <f t="shared" si="8"/>
        <v>0</v>
      </c>
      <c r="M20" s="33">
        <f t="shared" si="8"/>
        <v>0</v>
      </c>
      <c r="N20" s="33">
        <f t="shared" si="8"/>
        <v>0</v>
      </c>
      <c r="O20" s="33"/>
      <c r="P20" s="33">
        <f t="shared" si="8"/>
        <v>0</v>
      </c>
      <c r="Q20" s="33">
        <f t="shared" si="8"/>
        <v>0</v>
      </c>
      <c r="R20" s="31">
        <f t="shared" si="2"/>
        <v>498.1</v>
      </c>
      <c r="S20" s="30">
        <f t="shared" si="3"/>
        <v>181227.1</v>
      </c>
      <c r="T20" s="35">
        <f t="shared" si="4"/>
        <v>181227.1</v>
      </c>
      <c r="U20" s="35">
        <f t="shared" si="5"/>
        <v>0</v>
      </c>
    </row>
    <row r="21" spans="1:21" s="4" customFormat="1" ht="27.75" customHeight="1">
      <c r="A21" s="252" t="s">
        <v>527</v>
      </c>
      <c r="B21" s="270" t="s">
        <v>847</v>
      </c>
      <c r="C21" s="270" t="s">
        <v>885</v>
      </c>
      <c r="D21" s="34">
        <v>161180.1</v>
      </c>
      <c r="E21" s="30">
        <f t="shared" si="6"/>
        <v>180729</v>
      </c>
      <c r="F21" s="34">
        <v>180729</v>
      </c>
      <c r="G21" s="34"/>
      <c r="H21" s="34"/>
      <c r="I21" s="34"/>
      <c r="J21" s="34"/>
      <c r="K21" s="34">
        <v>498.1</v>
      </c>
      <c r="L21" s="34"/>
      <c r="M21" s="34"/>
      <c r="N21" s="34"/>
      <c r="O21" s="34"/>
      <c r="P21" s="34"/>
      <c r="Q21" s="34"/>
      <c r="R21" s="31">
        <f t="shared" si="2"/>
        <v>498.1</v>
      </c>
      <c r="S21" s="30">
        <f t="shared" si="3"/>
        <v>181227.1</v>
      </c>
      <c r="T21" s="35">
        <f t="shared" si="4"/>
        <v>181227.1</v>
      </c>
      <c r="U21" s="31">
        <f t="shared" si="5"/>
        <v>0</v>
      </c>
    </row>
    <row r="22" spans="1:21" s="7" customFormat="1" ht="33.75" customHeight="1">
      <c r="A22" s="253" t="s">
        <v>528</v>
      </c>
      <c r="B22" s="267" t="s">
        <v>847</v>
      </c>
      <c r="C22" s="267" t="s">
        <v>152</v>
      </c>
      <c r="D22" s="33">
        <f>SUM(D23)</f>
        <v>0</v>
      </c>
      <c r="E22" s="30">
        <f t="shared" si="6"/>
        <v>2.2</v>
      </c>
      <c r="F22" s="33">
        <f>SUM(F23)</f>
        <v>0</v>
      </c>
      <c r="G22" s="33">
        <f>SUM(G23)</f>
        <v>2.2</v>
      </c>
      <c r="H22" s="33"/>
      <c r="I22" s="33">
        <f aca="true" t="shared" si="9" ref="I22:Q22">SUM(I23)</f>
        <v>0</v>
      </c>
      <c r="J22" s="33"/>
      <c r="K22" s="33">
        <f t="shared" si="9"/>
        <v>0</v>
      </c>
      <c r="L22" s="33">
        <f t="shared" si="9"/>
        <v>0</v>
      </c>
      <c r="M22" s="33">
        <f t="shared" si="9"/>
        <v>0</v>
      </c>
      <c r="N22" s="33">
        <f t="shared" si="9"/>
        <v>0</v>
      </c>
      <c r="O22" s="33"/>
      <c r="P22" s="33">
        <f t="shared" si="9"/>
        <v>0</v>
      </c>
      <c r="Q22" s="33">
        <f t="shared" si="9"/>
        <v>0</v>
      </c>
      <c r="R22" s="31">
        <f t="shared" si="2"/>
        <v>0</v>
      </c>
      <c r="S22" s="30">
        <f>SUM(U22+T22)</f>
        <v>2.2</v>
      </c>
      <c r="T22" s="35">
        <f t="shared" si="4"/>
        <v>0</v>
      </c>
      <c r="U22" s="35">
        <f t="shared" si="5"/>
        <v>2.2</v>
      </c>
    </row>
    <row r="23" spans="1:21" s="4" customFormat="1" ht="42.75" customHeight="1">
      <c r="A23" s="252" t="s">
        <v>529</v>
      </c>
      <c r="B23" s="268" t="s">
        <v>847</v>
      </c>
      <c r="C23" s="268" t="s">
        <v>152</v>
      </c>
      <c r="D23" s="34"/>
      <c r="E23" s="30">
        <f t="shared" si="6"/>
        <v>2.2</v>
      </c>
      <c r="F23" s="34"/>
      <c r="G23" s="34">
        <v>2.2</v>
      </c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1">
        <f t="shared" si="2"/>
        <v>0</v>
      </c>
      <c r="S23" s="30">
        <f>SUM(U23+T23)</f>
        <v>2.2</v>
      </c>
      <c r="T23" s="35">
        <f t="shared" si="4"/>
        <v>0</v>
      </c>
      <c r="U23" s="31">
        <f t="shared" si="5"/>
        <v>2.2</v>
      </c>
    </row>
    <row r="24" spans="1:21" s="4" customFormat="1" ht="29.25" customHeight="1">
      <c r="A24" s="253" t="s">
        <v>530</v>
      </c>
      <c r="B24" s="269" t="s">
        <v>847</v>
      </c>
      <c r="C24" s="269" t="s">
        <v>886</v>
      </c>
      <c r="D24" s="30">
        <f>SUM(D25+D26+D27)</f>
        <v>34030.8</v>
      </c>
      <c r="E24" s="30">
        <f t="shared" si="6"/>
        <v>39546.9</v>
      </c>
      <c r="F24" s="30">
        <f aca="true" t="shared" si="10" ref="F24:Q24">SUM(F25+F26+F27)</f>
        <v>39546.9</v>
      </c>
      <c r="G24" s="30">
        <f t="shared" si="10"/>
        <v>0</v>
      </c>
      <c r="H24" s="30">
        <f t="shared" si="10"/>
        <v>0</v>
      </c>
      <c r="I24" s="30">
        <f>SUM(I25+I26+I27)</f>
        <v>0</v>
      </c>
      <c r="J24" s="30"/>
      <c r="K24" s="30">
        <f>SUM(K25+K26+K27)</f>
        <v>0</v>
      </c>
      <c r="L24" s="30">
        <f>SUM(L25+L26+L27)</f>
        <v>0</v>
      </c>
      <c r="M24" s="30">
        <f t="shared" si="10"/>
        <v>0</v>
      </c>
      <c r="N24" s="30">
        <f t="shared" si="10"/>
        <v>0</v>
      </c>
      <c r="O24" s="30"/>
      <c r="P24" s="30">
        <f t="shared" si="10"/>
        <v>0</v>
      </c>
      <c r="Q24" s="30">
        <f t="shared" si="10"/>
        <v>0</v>
      </c>
      <c r="R24" s="31">
        <f t="shared" si="2"/>
        <v>0</v>
      </c>
      <c r="S24" s="30">
        <f t="shared" si="3"/>
        <v>39546.9</v>
      </c>
      <c r="T24" s="35">
        <f t="shared" si="4"/>
        <v>39546.9</v>
      </c>
      <c r="U24" s="35">
        <f t="shared" si="5"/>
        <v>0</v>
      </c>
    </row>
    <row r="25" spans="1:21" s="4" customFormat="1" ht="27" customHeight="1">
      <c r="A25" s="252" t="s">
        <v>531</v>
      </c>
      <c r="B25" s="270" t="s">
        <v>847</v>
      </c>
      <c r="C25" s="270" t="s">
        <v>886</v>
      </c>
      <c r="D25" s="34">
        <v>26571</v>
      </c>
      <c r="E25" s="30">
        <f t="shared" si="6"/>
        <v>31919.9</v>
      </c>
      <c r="F25" s="34">
        <v>31919.9</v>
      </c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1">
        <f t="shared" si="2"/>
        <v>0</v>
      </c>
      <c r="S25" s="30">
        <f t="shared" si="3"/>
        <v>31919.9</v>
      </c>
      <c r="T25" s="35">
        <f t="shared" si="4"/>
        <v>31919.9</v>
      </c>
      <c r="U25" s="31">
        <f t="shared" si="5"/>
        <v>0</v>
      </c>
    </row>
    <row r="26" spans="1:21" s="4" customFormat="1" ht="27.75" customHeight="1">
      <c r="A26" s="252" t="s">
        <v>532</v>
      </c>
      <c r="B26" s="270" t="s">
        <v>847</v>
      </c>
      <c r="C26" s="270" t="s">
        <v>886</v>
      </c>
      <c r="D26" s="34">
        <v>4617.7</v>
      </c>
      <c r="E26" s="30">
        <f t="shared" si="6"/>
        <v>5691.9</v>
      </c>
      <c r="F26" s="34">
        <v>5691.9</v>
      </c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1">
        <f t="shared" si="2"/>
        <v>0</v>
      </c>
      <c r="S26" s="30">
        <f t="shared" si="3"/>
        <v>5691.9</v>
      </c>
      <c r="T26" s="35">
        <f t="shared" si="4"/>
        <v>5691.9</v>
      </c>
      <c r="U26" s="31">
        <f t="shared" si="5"/>
        <v>0</v>
      </c>
    </row>
    <row r="27" spans="1:21" s="4" customFormat="1" ht="28.5" customHeight="1">
      <c r="A27" s="252" t="s">
        <v>535</v>
      </c>
      <c r="B27" s="270" t="s">
        <v>847</v>
      </c>
      <c r="C27" s="270" t="s">
        <v>886</v>
      </c>
      <c r="D27" s="34">
        <v>2842.1</v>
      </c>
      <c r="E27" s="30">
        <f t="shared" si="6"/>
        <v>1935.1</v>
      </c>
      <c r="F27" s="34">
        <v>1935.1</v>
      </c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1">
        <f t="shared" si="2"/>
        <v>0</v>
      </c>
      <c r="S27" s="30">
        <f t="shared" si="3"/>
        <v>1935.1</v>
      </c>
      <c r="T27" s="35">
        <f t="shared" si="4"/>
        <v>1935.1</v>
      </c>
      <c r="U27" s="31">
        <f t="shared" si="5"/>
        <v>0</v>
      </c>
    </row>
    <row r="28" spans="1:21" s="4" customFormat="1" ht="26.25" customHeight="1">
      <c r="A28" s="253" t="s">
        <v>537</v>
      </c>
      <c r="B28" s="269" t="s">
        <v>847</v>
      </c>
      <c r="C28" s="269" t="s">
        <v>887</v>
      </c>
      <c r="D28" s="33">
        <f>SUM(D29)</f>
        <v>3000</v>
      </c>
      <c r="E28" s="30">
        <f t="shared" si="6"/>
        <v>216</v>
      </c>
      <c r="F28" s="33">
        <f aca="true" t="shared" si="11" ref="F28:Q28">SUM(F29)</f>
        <v>216</v>
      </c>
      <c r="G28" s="33">
        <f t="shared" si="11"/>
        <v>0</v>
      </c>
      <c r="H28" s="33">
        <f t="shared" si="11"/>
        <v>0</v>
      </c>
      <c r="I28" s="33">
        <f>SUM(I29)</f>
        <v>-149.8</v>
      </c>
      <c r="J28" s="33">
        <f>SUM(J29)</f>
        <v>0</v>
      </c>
      <c r="K28" s="33">
        <f>SUM(K29)</f>
        <v>2000</v>
      </c>
      <c r="L28" s="33">
        <f t="shared" si="11"/>
        <v>0</v>
      </c>
      <c r="M28" s="33">
        <f t="shared" si="11"/>
        <v>0</v>
      </c>
      <c r="N28" s="33">
        <f t="shared" si="11"/>
        <v>0</v>
      </c>
      <c r="O28" s="33"/>
      <c r="P28" s="33">
        <f t="shared" si="11"/>
        <v>0</v>
      </c>
      <c r="Q28" s="33">
        <f t="shared" si="11"/>
        <v>0</v>
      </c>
      <c r="R28" s="31">
        <f t="shared" si="2"/>
        <v>1850.2</v>
      </c>
      <c r="S28" s="30">
        <f t="shared" si="3"/>
        <v>2066.2</v>
      </c>
      <c r="T28" s="35">
        <f t="shared" si="4"/>
        <v>2066.2</v>
      </c>
      <c r="U28" s="31">
        <f t="shared" si="5"/>
        <v>0</v>
      </c>
    </row>
    <row r="29" spans="1:21" s="4" customFormat="1" ht="27.75" customHeight="1">
      <c r="A29" s="252" t="s">
        <v>538</v>
      </c>
      <c r="B29" s="270" t="s">
        <v>847</v>
      </c>
      <c r="C29" s="270" t="s">
        <v>887</v>
      </c>
      <c r="D29" s="34">
        <v>3000</v>
      </c>
      <c r="E29" s="30">
        <f t="shared" si="6"/>
        <v>216</v>
      </c>
      <c r="F29" s="34">
        <v>216</v>
      </c>
      <c r="G29" s="34"/>
      <c r="H29" s="34"/>
      <c r="I29" s="34">
        <v>-149.8</v>
      </c>
      <c r="J29" s="34"/>
      <c r="K29" s="34">
        <v>2000</v>
      </c>
      <c r="L29" s="34"/>
      <c r="M29" s="34"/>
      <c r="N29" s="34"/>
      <c r="O29" s="34"/>
      <c r="P29" s="34"/>
      <c r="Q29" s="34"/>
      <c r="R29" s="31">
        <f t="shared" si="2"/>
        <v>1850.2</v>
      </c>
      <c r="S29" s="30">
        <f t="shared" si="3"/>
        <v>2066.2</v>
      </c>
      <c r="T29" s="35">
        <f t="shared" si="4"/>
        <v>2066.2</v>
      </c>
      <c r="U29" s="31">
        <f t="shared" si="5"/>
        <v>0</v>
      </c>
    </row>
    <row r="30" spans="1:21" s="4" customFormat="1" ht="25.5" customHeight="1">
      <c r="A30" s="253" t="s">
        <v>539</v>
      </c>
      <c r="B30" s="269" t="s">
        <v>847</v>
      </c>
      <c r="C30" s="269" t="s">
        <v>888</v>
      </c>
      <c r="D30" s="30">
        <f>SUM(D31+D32+D35+D36+D37+D38+D39+D40+D41)</f>
        <v>45961.6</v>
      </c>
      <c r="E30" s="30">
        <f t="shared" si="6"/>
        <v>56018.8</v>
      </c>
      <c r="F30" s="30">
        <f>SUM(F31+F32+F35+F36+F37+F38+F39+F40+F41+F34+F33)</f>
        <v>40657.600000000006</v>
      </c>
      <c r="G30" s="30">
        <f>SUM(G31+G32+G35+G36+G37+G38+G39+G40+G41+G42)</f>
        <v>15361.2</v>
      </c>
      <c r="H30" s="30">
        <f aca="true" t="shared" si="12" ref="H30:M30">SUM(H31+H32+H35+H36+H37+H38+H39+H40+H41+H34+H33)</f>
        <v>0</v>
      </c>
      <c r="I30" s="30">
        <f t="shared" si="12"/>
        <v>149.8</v>
      </c>
      <c r="J30" s="30">
        <f t="shared" si="12"/>
        <v>0</v>
      </c>
      <c r="K30" s="30">
        <f t="shared" si="12"/>
        <v>4241.1</v>
      </c>
      <c r="L30" s="30">
        <f t="shared" si="12"/>
        <v>0</v>
      </c>
      <c r="M30" s="30">
        <f t="shared" si="12"/>
        <v>0</v>
      </c>
      <c r="N30" s="30">
        <f>SUM(N31+N32+N35+N36+N37+N38+N39+N40+N41+N34+N33+N42)</f>
        <v>-6.7</v>
      </c>
      <c r="O30" s="30"/>
      <c r="P30" s="30">
        <f>SUM(P31+P32+P35+P36+P37+P38+P39+P40+P41+P34+P33)</f>
        <v>0</v>
      </c>
      <c r="Q30" s="30">
        <f>SUM(Q31+Q32+Q35+Q36+Q37+Q38+Q39+Q40+Q41)</f>
        <v>0</v>
      </c>
      <c r="R30" s="31">
        <f t="shared" si="2"/>
        <v>4384.200000000001</v>
      </c>
      <c r="S30" s="30">
        <f>SUM(U30+T30)</f>
        <v>60403</v>
      </c>
      <c r="T30" s="35">
        <f>SUM(T31+T32+T33+T34+T35+T36+T37+T38+T39+T40+T41+T42)</f>
        <v>45041.8</v>
      </c>
      <c r="U30" s="35">
        <f>SUM(U35+U36+U37+U38+U39+U40+U41+U42)</f>
        <v>15361.2</v>
      </c>
    </row>
    <row r="31" spans="1:21" s="4" customFormat="1" ht="27.75" customHeight="1">
      <c r="A31" s="252" t="s">
        <v>935</v>
      </c>
      <c r="B31" s="270" t="s">
        <v>847</v>
      </c>
      <c r="C31" s="270" t="s">
        <v>888</v>
      </c>
      <c r="D31" s="34">
        <v>29073.5</v>
      </c>
      <c r="E31" s="30">
        <f t="shared" si="6"/>
        <v>31112</v>
      </c>
      <c r="F31" s="34">
        <v>31112</v>
      </c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1">
        <f t="shared" si="2"/>
        <v>0</v>
      </c>
      <c r="S31" s="30">
        <f t="shared" si="3"/>
        <v>31112</v>
      </c>
      <c r="T31" s="35">
        <f t="shared" si="4"/>
        <v>31112</v>
      </c>
      <c r="U31" s="31">
        <f>SUM(G31+N31+P31+Q31)</f>
        <v>0</v>
      </c>
    </row>
    <row r="32" spans="1:21" s="4" customFormat="1" ht="43.5" customHeight="1">
      <c r="A32" s="252" t="s">
        <v>936</v>
      </c>
      <c r="B32" s="270" t="s">
        <v>847</v>
      </c>
      <c r="C32" s="270" t="s">
        <v>888</v>
      </c>
      <c r="D32" s="34">
        <v>1881</v>
      </c>
      <c r="E32" s="30">
        <f t="shared" si="6"/>
        <v>4507.9</v>
      </c>
      <c r="F32" s="34">
        <v>4507.9</v>
      </c>
      <c r="G32" s="34"/>
      <c r="H32" s="34"/>
      <c r="I32" s="34"/>
      <c r="J32" s="34"/>
      <c r="K32" s="34">
        <v>600</v>
      </c>
      <c r="L32" s="34"/>
      <c r="M32" s="34"/>
      <c r="N32" s="34"/>
      <c r="O32" s="34"/>
      <c r="P32" s="34"/>
      <c r="Q32" s="34"/>
      <c r="R32" s="31">
        <f t="shared" si="2"/>
        <v>600</v>
      </c>
      <c r="S32" s="30">
        <f t="shared" si="3"/>
        <v>5107.9</v>
      </c>
      <c r="T32" s="35">
        <f t="shared" si="4"/>
        <v>5107.9</v>
      </c>
      <c r="U32" s="31">
        <f>SUM(G32+N32+P32+Q32)</f>
        <v>0</v>
      </c>
    </row>
    <row r="33" spans="1:21" s="4" customFormat="1" ht="27" customHeight="1">
      <c r="A33" s="252" t="s">
        <v>383</v>
      </c>
      <c r="B33" s="270" t="s">
        <v>847</v>
      </c>
      <c r="C33" s="270" t="s">
        <v>888</v>
      </c>
      <c r="D33" s="271"/>
      <c r="E33" s="30">
        <f t="shared" si="6"/>
        <v>1135.4</v>
      </c>
      <c r="F33" s="34">
        <v>1135.4</v>
      </c>
      <c r="G33" s="34"/>
      <c r="H33" s="34"/>
      <c r="I33" s="34"/>
      <c r="J33" s="34"/>
      <c r="K33" s="34"/>
      <c r="L33" s="34"/>
      <c r="M33" s="34"/>
      <c r="N33" s="34">
        <v>-6.7</v>
      </c>
      <c r="O33" s="34"/>
      <c r="P33" s="34"/>
      <c r="Q33" s="34"/>
      <c r="R33" s="31">
        <f t="shared" si="2"/>
        <v>-6.7</v>
      </c>
      <c r="S33" s="30">
        <f t="shared" si="3"/>
        <v>1128.7</v>
      </c>
      <c r="T33" s="35">
        <f>SUM(F33+I33+K33+L33+M33+N33)</f>
        <v>1128.7</v>
      </c>
      <c r="U33" s="31">
        <v>0</v>
      </c>
    </row>
    <row r="34" spans="1:21" s="4" customFormat="1" ht="27" customHeight="1">
      <c r="A34" s="252" t="s">
        <v>937</v>
      </c>
      <c r="B34" s="270" t="s">
        <v>847</v>
      </c>
      <c r="C34" s="270" t="s">
        <v>888</v>
      </c>
      <c r="D34" s="271"/>
      <c r="E34" s="30">
        <f t="shared" si="6"/>
        <v>3902.3</v>
      </c>
      <c r="F34" s="34">
        <v>3902.3</v>
      </c>
      <c r="G34" s="34"/>
      <c r="H34" s="34"/>
      <c r="I34" s="34">
        <v>149.8</v>
      </c>
      <c r="J34" s="34"/>
      <c r="K34" s="34">
        <v>3641.1</v>
      </c>
      <c r="L34" s="34"/>
      <c r="M34" s="34"/>
      <c r="N34" s="34"/>
      <c r="O34" s="34"/>
      <c r="P34" s="34"/>
      <c r="Q34" s="34"/>
      <c r="R34" s="31">
        <f t="shared" si="2"/>
        <v>3790.9</v>
      </c>
      <c r="S34" s="30">
        <f t="shared" si="3"/>
        <v>7693.200000000001</v>
      </c>
      <c r="T34" s="35">
        <f t="shared" si="4"/>
        <v>7693.200000000001</v>
      </c>
      <c r="U34" s="31">
        <f aca="true" t="shared" si="13" ref="U34:U56">SUM(G34+N34+P34+Q34)</f>
        <v>0</v>
      </c>
    </row>
    <row r="35" spans="1:21" s="4" customFormat="1" ht="48" customHeight="1">
      <c r="A35" s="252" t="s">
        <v>244</v>
      </c>
      <c r="B35" s="270" t="s">
        <v>847</v>
      </c>
      <c r="C35" s="270" t="s">
        <v>888</v>
      </c>
      <c r="D35" s="34">
        <v>6176.3</v>
      </c>
      <c r="E35" s="30">
        <f t="shared" si="6"/>
        <v>7106.3</v>
      </c>
      <c r="F35" s="34"/>
      <c r="G35" s="34">
        <v>7106.3</v>
      </c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1">
        <f t="shared" si="2"/>
        <v>0</v>
      </c>
      <c r="S35" s="30">
        <f t="shared" si="3"/>
        <v>7106.3</v>
      </c>
      <c r="T35" s="35">
        <f t="shared" si="4"/>
        <v>0</v>
      </c>
      <c r="U35" s="31">
        <f t="shared" si="13"/>
        <v>7106.3</v>
      </c>
    </row>
    <row r="36" spans="1:21" s="4" customFormat="1" ht="51.75" customHeight="1">
      <c r="A36" s="252" t="s">
        <v>938</v>
      </c>
      <c r="B36" s="270" t="s">
        <v>847</v>
      </c>
      <c r="C36" s="270" t="s">
        <v>888</v>
      </c>
      <c r="D36" s="34">
        <v>5164.8</v>
      </c>
      <c r="E36" s="30">
        <f t="shared" si="6"/>
        <v>5164.8</v>
      </c>
      <c r="F36" s="34"/>
      <c r="G36" s="34">
        <v>5164.8</v>
      </c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1">
        <f t="shared" si="2"/>
        <v>0</v>
      </c>
      <c r="S36" s="30">
        <f t="shared" si="3"/>
        <v>5164.8</v>
      </c>
      <c r="T36" s="35">
        <f t="shared" si="4"/>
        <v>0</v>
      </c>
      <c r="U36" s="31">
        <f t="shared" si="13"/>
        <v>5164.8</v>
      </c>
    </row>
    <row r="37" spans="1:21" s="4" customFormat="1" ht="36" customHeight="1">
      <c r="A37" s="252" t="s">
        <v>939</v>
      </c>
      <c r="B37" s="270" t="s">
        <v>847</v>
      </c>
      <c r="C37" s="270" t="s">
        <v>888</v>
      </c>
      <c r="D37" s="34">
        <v>2293.2</v>
      </c>
      <c r="E37" s="30">
        <f t="shared" si="6"/>
        <v>2293.2</v>
      </c>
      <c r="F37" s="34"/>
      <c r="G37" s="34">
        <v>2293.2</v>
      </c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1">
        <f t="shared" si="2"/>
        <v>0</v>
      </c>
      <c r="S37" s="30">
        <f t="shared" si="3"/>
        <v>2293.2</v>
      </c>
      <c r="T37" s="35">
        <f t="shared" si="4"/>
        <v>0</v>
      </c>
      <c r="U37" s="31">
        <f t="shared" si="13"/>
        <v>2293.2</v>
      </c>
    </row>
    <row r="38" spans="1:21" s="4" customFormat="1" ht="43.5" customHeight="1">
      <c r="A38" s="252" t="s">
        <v>940</v>
      </c>
      <c r="B38" s="270" t="s">
        <v>847</v>
      </c>
      <c r="C38" s="270" t="s">
        <v>888</v>
      </c>
      <c r="D38" s="34">
        <v>18</v>
      </c>
      <c r="E38" s="30">
        <f t="shared" si="6"/>
        <v>0</v>
      </c>
      <c r="F38" s="34"/>
      <c r="G38" s="34">
        <v>0</v>
      </c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1">
        <f t="shared" si="2"/>
        <v>0</v>
      </c>
      <c r="S38" s="30">
        <f t="shared" si="3"/>
        <v>0</v>
      </c>
      <c r="T38" s="35">
        <f t="shared" si="4"/>
        <v>0</v>
      </c>
      <c r="U38" s="31">
        <f t="shared" si="13"/>
        <v>0</v>
      </c>
    </row>
    <row r="39" spans="1:21" s="4" customFormat="1" ht="45" customHeight="1">
      <c r="A39" s="252" t="s">
        <v>941</v>
      </c>
      <c r="B39" s="270" t="s">
        <v>847</v>
      </c>
      <c r="C39" s="270" t="s">
        <v>888</v>
      </c>
      <c r="D39" s="34">
        <v>581.4</v>
      </c>
      <c r="E39" s="30">
        <f t="shared" si="6"/>
        <v>0</v>
      </c>
      <c r="F39" s="34"/>
      <c r="G39" s="34">
        <v>0</v>
      </c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1">
        <f t="shared" si="2"/>
        <v>0</v>
      </c>
      <c r="S39" s="30">
        <f t="shared" si="3"/>
        <v>0</v>
      </c>
      <c r="T39" s="35">
        <f t="shared" si="4"/>
        <v>0</v>
      </c>
      <c r="U39" s="31">
        <f t="shared" si="13"/>
        <v>0</v>
      </c>
    </row>
    <row r="40" spans="1:21" s="4" customFormat="1" ht="45.75" customHeight="1">
      <c r="A40" s="252" t="s">
        <v>944</v>
      </c>
      <c r="B40" s="270" t="s">
        <v>847</v>
      </c>
      <c r="C40" s="270" t="s">
        <v>888</v>
      </c>
      <c r="D40" s="34">
        <v>684.7</v>
      </c>
      <c r="E40" s="30">
        <f t="shared" si="6"/>
        <v>684.7</v>
      </c>
      <c r="F40" s="34"/>
      <c r="G40" s="34">
        <v>684.7</v>
      </c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1">
        <f t="shared" si="2"/>
        <v>0</v>
      </c>
      <c r="S40" s="30">
        <f>SUM(U40+T40)</f>
        <v>684.7</v>
      </c>
      <c r="T40" s="35">
        <f t="shared" si="4"/>
        <v>0</v>
      </c>
      <c r="U40" s="31">
        <f t="shared" si="13"/>
        <v>684.7</v>
      </c>
    </row>
    <row r="41" spans="1:21" s="4" customFormat="1" ht="45" customHeight="1">
      <c r="A41" s="252" t="s">
        <v>1098</v>
      </c>
      <c r="B41" s="270" t="s">
        <v>847</v>
      </c>
      <c r="C41" s="270" t="s">
        <v>888</v>
      </c>
      <c r="D41" s="31">
        <v>88.7</v>
      </c>
      <c r="E41" s="30">
        <f t="shared" si="6"/>
        <v>88.7</v>
      </c>
      <c r="F41" s="31"/>
      <c r="G41" s="31">
        <v>88.7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>
        <f t="shared" si="2"/>
        <v>0</v>
      </c>
      <c r="S41" s="30">
        <f t="shared" si="3"/>
        <v>88.7</v>
      </c>
      <c r="T41" s="35">
        <f t="shared" si="4"/>
        <v>0</v>
      </c>
      <c r="U41" s="31">
        <f t="shared" si="13"/>
        <v>88.7</v>
      </c>
    </row>
    <row r="42" spans="1:21" s="4" customFormat="1" ht="45" customHeight="1">
      <c r="A42" s="252" t="s">
        <v>765</v>
      </c>
      <c r="B42" s="270" t="s">
        <v>847</v>
      </c>
      <c r="C42" s="270" t="s">
        <v>888</v>
      </c>
      <c r="D42" s="31"/>
      <c r="E42" s="30">
        <f t="shared" si="6"/>
        <v>23.5</v>
      </c>
      <c r="F42" s="31"/>
      <c r="G42" s="31">
        <v>23.5</v>
      </c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>
        <f t="shared" si="2"/>
        <v>0</v>
      </c>
      <c r="S42" s="30">
        <f>SUM(U42+T42)</f>
        <v>23.5</v>
      </c>
      <c r="T42" s="35">
        <f t="shared" si="4"/>
        <v>0</v>
      </c>
      <c r="U42" s="31">
        <f t="shared" si="13"/>
        <v>23.5</v>
      </c>
    </row>
    <row r="43" spans="1:21" s="4" customFormat="1" ht="49.5" customHeight="1">
      <c r="A43" s="253" t="s">
        <v>945</v>
      </c>
      <c r="B43" s="269" t="s">
        <v>850</v>
      </c>
      <c r="C43" s="269" t="s">
        <v>848</v>
      </c>
      <c r="D43" s="35">
        <f>SUM(D44+D60)</f>
        <v>148087.3</v>
      </c>
      <c r="E43" s="30">
        <f>SUM(G43+F43)</f>
        <v>155250.5</v>
      </c>
      <c r="F43" s="35">
        <f>SUM(F44+F60)</f>
        <v>136132.4</v>
      </c>
      <c r="G43" s="35">
        <f>SUM(G44+G60+G63)</f>
        <v>19118.1</v>
      </c>
      <c r="H43" s="35">
        <f aca="true" t="shared" si="14" ref="H43:N43">SUM(H44+H60)</f>
        <v>0</v>
      </c>
      <c r="I43" s="35">
        <f t="shared" si="14"/>
        <v>-50</v>
      </c>
      <c r="J43" s="35"/>
      <c r="K43" s="35">
        <f t="shared" si="14"/>
        <v>649.6</v>
      </c>
      <c r="L43" s="35">
        <f t="shared" si="14"/>
        <v>0</v>
      </c>
      <c r="M43" s="35">
        <f t="shared" si="14"/>
        <v>0</v>
      </c>
      <c r="N43" s="35">
        <f t="shared" si="14"/>
        <v>0</v>
      </c>
      <c r="O43" s="35"/>
      <c r="P43" s="35">
        <f>SUM(P44+P60+P63)</f>
        <v>-6000</v>
      </c>
      <c r="Q43" s="35">
        <f>SUM(Q44+Q60+Q63)</f>
        <v>0</v>
      </c>
      <c r="R43" s="31">
        <f t="shared" si="2"/>
        <v>-5400.4</v>
      </c>
      <c r="S43" s="30">
        <f t="shared" si="3"/>
        <v>149850.1</v>
      </c>
      <c r="T43" s="35">
        <f t="shared" si="4"/>
        <v>136732</v>
      </c>
      <c r="U43" s="35">
        <f t="shared" si="13"/>
        <v>13118.099999999999</v>
      </c>
    </row>
    <row r="44" spans="1:21" s="4" customFormat="1" ht="36" customHeight="1">
      <c r="A44" s="253" t="s">
        <v>946</v>
      </c>
      <c r="B44" s="269" t="s">
        <v>850</v>
      </c>
      <c r="C44" s="269" t="s">
        <v>849</v>
      </c>
      <c r="D44" s="31">
        <f>SUM(D45:D58)-D47</f>
        <v>139889.3</v>
      </c>
      <c r="E44" s="30">
        <f>SUM(G44+F44)</f>
        <v>146055.2</v>
      </c>
      <c r="F44" s="35">
        <f aca="true" t="shared" si="15" ref="F44:Q44">SUM(F45+F46+F47+F58+F59)</f>
        <v>127123.2</v>
      </c>
      <c r="G44" s="35">
        <f t="shared" si="15"/>
        <v>18932</v>
      </c>
      <c r="H44" s="35">
        <f t="shared" si="15"/>
        <v>0</v>
      </c>
      <c r="I44" s="35">
        <f>SUM(I45+I46+I47+I58+I59)</f>
        <v>-50</v>
      </c>
      <c r="J44" s="35"/>
      <c r="K44" s="35">
        <f>SUM(K45+K46+K47+K58+K59)</f>
        <v>587.5</v>
      </c>
      <c r="L44" s="35">
        <f>SUM(L45+L46+L47+L58+L59)</f>
        <v>0</v>
      </c>
      <c r="M44" s="35">
        <f t="shared" si="15"/>
        <v>0</v>
      </c>
      <c r="N44" s="35">
        <f t="shared" si="15"/>
        <v>0</v>
      </c>
      <c r="O44" s="35"/>
      <c r="P44" s="35">
        <f t="shared" si="15"/>
        <v>-6000</v>
      </c>
      <c r="Q44" s="35">
        <f t="shared" si="15"/>
        <v>0</v>
      </c>
      <c r="R44" s="31">
        <f t="shared" si="2"/>
        <v>-5462.5</v>
      </c>
      <c r="S44" s="30">
        <f t="shared" si="3"/>
        <v>140592.7</v>
      </c>
      <c r="T44" s="35">
        <f t="shared" si="4"/>
        <v>127660.7</v>
      </c>
      <c r="U44" s="35">
        <f t="shared" si="13"/>
        <v>12932</v>
      </c>
    </row>
    <row r="45" spans="1:21" s="4" customFormat="1" ht="28.5" customHeight="1">
      <c r="A45" s="252" t="s">
        <v>947</v>
      </c>
      <c r="B45" s="270" t="s">
        <v>850</v>
      </c>
      <c r="C45" s="270" t="s">
        <v>849</v>
      </c>
      <c r="D45" s="271">
        <v>133492.5</v>
      </c>
      <c r="E45" s="30">
        <f aca="true" t="shared" si="16" ref="E45:E64">SUM(G45+F45)</f>
        <v>23254.4</v>
      </c>
      <c r="F45" s="31">
        <v>21567.4</v>
      </c>
      <c r="G45" s="31">
        <v>1687</v>
      </c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>
        <f t="shared" si="2"/>
        <v>0</v>
      </c>
      <c r="S45" s="30">
        <f t="shared" si="3"/>
        <v>23254.4</v>
      </c>
      <c r="T45" s="35">
        <f t="shared" si="4"/>
        <v>21567.4</v>
      </c>
      <c r="U45" s="31">
        <f t="shared" si="13"/>
        <v>1687</v>
      </c>
    </row>
    <row r="46" spans="1:21" s="4" customFormat="1" ht="30" customHeight="1">
      <c r="A46" s="252" t="s">
        <v>540</v>
      </c>
      <c r="B46" s="270" t="s">
        <v>850</v>
      </c>
      <c r="C46" s="270" t="s">
        <v>849</v>
      </c>
      <c r="D46" s="272">
        <v>0</v>
      </c>
      <c r="E46" s="30">
        <f t="shared" si="16"/>
        <v>117904</v>
      </c>
      <c r="F46" s="31">
        <v>100659</v>
      </c>
      <c r="G46" s="31">
        <v>17245</v>
      </c>
      <c r="H46" s="31"/>
      <c r="I46" s="31"/>
      <c r="J46" s="31"/>
      <c r="K46" s="31">
        <v>587.5</v>
      </c>
      <c r="L46" s="31"/>
      <c r="M46" s="31"/>
      <c r="N46" s="31"/>
      <c r="O46" s="31"/>
      <c r="P46" s="31">
        <v>-6000</v>
      </c>
      <c r="Q46" s="31"/>
      <c r="R46" s="31">
        <f t="shared" si="2"/>
        <v>-5412.5</v>
      </c>
      <c r="S46" s="30">
        <f>SUM(U46+T46)</f>
        <v>112491.5</v>
      </c>
      <c r="T46" s="35">
        <f t="shared" si="4"/>
        <v>101246.5</v>
      </c>
      <c r="U46" s="31">
        <f t="shared" si="13"/>
        <v>11245</v>
      </c>
    </row>
    <row r="47" spans="1:21" s="4" customFormat="1" ht="66.75" customHeight="1">
      <c r="A47" s="252" t="s">
        <v>635</v>
      </c>
      <c r="B47" s="270" t="s">
        <v>850</v>
      </c>
      <c r="C47" s="270" t="s">
        <v>849</v>
      </c>
      <c r="D47" s="31">
        <v>4482</v>
      </c>
      <c r="E47" s="30">
        <f t="shared" si="16"/>
        <v>3982</v>
      </c>
      <c r="F47" s="31">
        <v>3982</v>
      </c>
      <c r="G47" s="31"/>
      <c r="H47" s="31"/>
      <c r="I47" s="31">
        <f>SUM(I48:I57)</f>
        <v>-50</v>
      </c>
      <c r="J47" s="31"/>
      <c r="K47" s="31"/>
      <c r="L47" s="31"/>
      <c r="M47" s="31"/>
      <c r="N47" s="31"/>
      <c r="O47" s="31"/>
      <c r="P47" s="31"/>
      <c r="Q47" s="31"/>
      <c r="R47" s="31">
        <f t="shared" si="2"/>
        <v>-50</v>
      </c>
      <c r="S47" s="30">
        <f>SUM(U47+T47)</f>
        <v>3932</v>
      </c>
      <c r="T47" s="35">
        <f t="shared" si="4"/>
        <v>3932</v>
      </c>
      <c r="U47" s="31">
        <f t="shared" si="13"/>
        <v>0</v>
      </c>
    </row>
    <row r="48" spans="1:21" s="4" customFormat="1" ht="27.75" customHeight="1">
      <c r="A48" s="252" t="s">
        <v>326</v>
      </c>
      <c r="B48" s="270" t="s">
        <v>850</v>
      </c>
      <c r="C48" s="270" t="s">
        <v>849</v>
      </c>
      <c r="D48" s="31">
        <v>4482</v>
      </c>
      <c r="E48" s="30">
        <f t="shared" si="16"/>
        <v>848</v>
      </c>
      <c r="F48" s="31">
        <v>848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>
        <f t="shared" si="2"/>
        <v>0</v>
      </c>
      <c r="S48" s="30">
        <f>SUM(U48+T48)</f>
        <v>848</v>
      </c>
      <c r="T48" s="35">
        <f t="shared" si="4"/>
        <v>848</v>
      </c>
      <c r="U48" s="31">
        <f t="shared" si="13"/>
        <v>0</v>
      </c>
    </row>
    <row r="49" spans="1:21" s="4" customFormat="1" ht="24.75" customHeight="1">
      <c r="A49" s="252" t="s">
        <v>327</v>
      </c>
      <c r="B49" s="270" t="s">
        <v>850</v>
      </c>
      <c r="C49" s="270" t="s">
        <v>849</v>
      </c>
      <c r="D49" s="31"/>
      <c r="E49" s="30">
        <f t="shared" si="16"/>
        <v>245</v>
      </c>
      <c r="F49" s="31">
        <v>245</v>
      </c>
      <c r="G49" s="31"/>
      <c r="H49" s="31"/>
      <c r="I49" s="31">
        <v>-50</v>
      </c>
      <c r="J49" s="31"/>
      <c r="K49" s="31"/>
      <c r="L49" s="31"/>
      <c r="M49" s="31"/>
      <c r="N49" s="31"/>
      <c r="O49" s="31"/>
      <c r="P49" s="31"/>
      <c r="Q49" s="31"/>
      <c r="R49" s="31">
        <f t="shared" si="2"/>
        <v>-50</v>
      </c>
      <c r="S49" s="30">
        <f>SUM(U49+T49)</f>
        <v>195</v>
      </c>
      <c r="T49" s="35">
        <f t="shared" si="4"/>
        <v>195</v>
      </c>
      <c r="U49" s="31">
        <f t="shared" si="13"/>
        <v>0</v>
      </c>
    </row>
    <row r="50" spans="1:21" s="4" customFormat="1" ht="24" customHeight="1">
      <c r="A50" s="252" t="s">
        <v>328</v>
      </c>
      <c r="B50" s="270" t="s">
        <v>850</v>
      </c>
      <c r="C50" s="270" t="s">
        <v>849</v>
      </c>
      <c r="D50" s="31"/>
      <c r="E50" s="30">
        <f t="shared" si="16"/>
        <v>179</v>
      </c>
      <c r="F50" s="31">
        <v>179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>
        <f t="shared" si="2"/>
        <v>0</v>
      </c>
      <c r="S50" s="30">
        <f aca="true" t="shared" si="17" ref="S50:S58">SUM(U50+T50)</f>
        <v>179</v>
      </c>
      <c r="T50" s="35">
        <f t="shared" si="4"/>
        <v>179</v>
      </c>
      <c r="U50" s="31">
        <f t="shared" si="13"/>
        <v>0</v>
      </c>
    </row>
    <row r="51" spans="1:21" s="4" customFormat="1" ht="27" customHeight="1">
      <c r="A51" s="252" t="s">
        <v>553</v>
      </c>
      <c r="B51" s="270" t="s">
        <v>850</v>
      </c>
      <c r="C51" s="270" t="s">
        <v>849</v>
      </c>
      <c r="D51" s="31"/>
      <c r="E51" s="30">
        <f t="shared" si="16"/>
        <v>130</v>
      </c>
      <c r="F51" s="31">
        <v>130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>
        <f t="shared" si="2"/>
        <v>0</v>
      </c>
      <c r="S51" s="30">
        <f t="shared" si="17"/>
        <v>130</v>
      </c>
      <c r="T51" s="35">
        <f t="shared" si="4"/>
        <v>130</v>
      </c>
      <c r="U51" s="31">
        <f t="shared" si="13"/>
        <v>0</v>
      </c>
    </row>
    <row r="52" spans="1:21" s="4" customFormat="1" ht="51" customHeight="1">
      <c r="A52" s="252" t="s">
        <v>552</v>
      </c>
      <c r="B52" s="270" t="s">
        <v>850</v>
      </c>
      <c r="C52" s="270" t="s">
        <v>849</v>
      </c>
      <c r="D52" s="31"/>
      <c r="E52" s="30">
        <f t="shared" si="16"/>
        <v>55</v>
      </c>
      <c r="F52" s="31">
        <v>55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>
        <f t="shared" si="2"/>
        <v>0</v>
      </c>
      <c r="S52" s="30">
        <f t="shared" si="17"/>
        <v>55</v>
      </c>
      <c r="T52" s="35">
        <f t="shared" si="4"/>
        <v>55</v>
      </c>
      <c r="U52" s="31">
        <f t="shared" si="13"/>
        <v>0</v>
      </c>
    </row>
    <row r="53" spans="1:21" s="4" customFormat="1" ht="26.25" customHeight="1">
      <c r="A53" s="252" t="s">
        <v>661</v>
      </c>
      <c r="B53" s="270" t="s">
        <v>850</v>
      </c>
      <c r="C53" s="270" t="s">
        <v>849</v>
      </c>
      <c r="D53" s="31"/>
      <c r="E53" s="30">
        <f t="shared" si="16"/>
        <v>15</v>
      </c>
      <c r="F53" s="31">
        <v>15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>
        <f t="shared" si="2"/>
        <v>0</v>
      </c>
      <c r="S53" s="30">
        <f t="shared" si="17"/>
        <v>15</v>
      </c>
      <c r="T53" s="35">
        <f t="shared" si="4"/>
        <v>15</v>
      </c>
      <c r="U53" s="31">
        <f t="shared" si="13"/>
        <v>0</v>
      </c>
    </row>
    <row r="54" spans="1:21" s="4" customFormat="1" ht="25.5" customHeight="1">
      <c r="A54" s="252" t="s">
        <v>329</v>
      </c>
      <c r="B54" s="270" t="s">
        <v>850</v>
      </c>
      <c r="C54" s="270" t="s">
        <v>849</v>
      </c>
      <c r="D54" s="31"/>
      <c r="E54" s="30">
        <f t="shared" si="16"/>
        <v>10</v>
      </c>
      <c r="F54" s="31">
        <v>10</v>
      </c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>
        <f t="shared" si="2"/>
        <v>0</v>
      </c>
      <c r="S54" s="30">
        <f t="shared" si="17"/>
        <v>10</v>
      </c>
      <c r="T54" s="35">
        <f t="shared" si="4"/>
        <v>10</v>
      </c>
      <c r="U54" s="31">
        <f t="shared" si="13"/>
        <v>0</v>
      </c>
    </row>
    <row r="55" spans="1:21" s="4" customFormat="1" ht="28.5" customHeight="1">
      <c r="A55" s="252" t="s">
        <v>659</v>
      </c>
      <c r="B55" s="270" t="s">
        <v>850</v>
      </c>
      <c r="C55" s="270" t="s">
        <v>849</v>
      </c>
      <c r="D55" s="31"/>
      <c r="E55" s="30">
        <f t="shared" si="16"/>
        <v>100</v>
      </c>
      <c r="F55" s="31">
        <v>100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>
        <f t="shared" si="2"/>
        <v>0</v>
      </c>
      <c r="S55" s="30">
        <f t="shared" si="17"/>
        <v>100</v>
      </c>
      <c r="T55" s="35">
        <f t="shared" si="4"/>
        <v>100</v>
      </c>
      <c r="U55" s="31">
        <f t="shared" si="13"/>
        <v>0</v>
      </c>
    </row>
    <row r="56" spans="1:21" s="4" customFormat="1" ht="3" customHeight="1" hidden="1">
      <c r="A56" s="252"/>
      <c r="B56" s="270" t="s">
        <v>850</v>
      </c>
      <c r="C56" s="270" t="s">
        <v>849</v>
      </c>
      <c r="D56" s="31"/>
      <c r="E56" s="30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>
        <f t="shared" si="2"/>
        <v>0</v>
      </c>
      <c r="S56" s="30">
        <f t="shared" si="17"/>
        <v>0</v>
      </c>
      <c r="T56" s="35">
        <f t="shared" si="4"/>
        <v>0</v>
      </c>
      <c r="U56" s="31">
        <f t="shared" si="13"/>
        <v>0</v>
      </c>
    </row>
    <row r="57" spans="1:21" s="4" customFormat="1" ht="24.75" customHeight="1">
      <c r="A57" s="252" t="s">
        <v>798</v>
      </c>
      <c r="B57" s="270" t="s">
        <v>850</v>
      </c>
      <c r="C57" s="270" t="s">
        <v>849</v>
      </c>
      <c r="D57" s="31"/>
      <c r="E57" s="30">
        <f t="shared" si="16"/>
        <v>2400</v>
      </c>
      <c r="F57" s="31">
        <v>2400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>
        <f t="shared" si="2"/>
        <v>0</v>
      </c>
      <c r="S57" s="30">
        <f t="shared" si="17"/>
        <v>2400</v>
      </c>
      <c r="T57" s="35">
        <f t="shared" si="4"/>
        <v>2400</v>
      </c>
      <c r="U57" s="31"/>
    </row>
    <row r="58" spans="1:21" s="4" customFormat="1" ht="48.75" customHeight="1">
      <c r="A58" s="252" t="s">
        <v>219</v>
      </c>
      <c r="B58" s="270" t="s">
        <v>850</v>
      </c>
      <c r="C58" s="270" t="s">
        <v>849</v>
      </c>
      <c r="D58" s="31">
        <v>1914.8</v>
      </c>
      <c r="E58" s="30">
        <f t="shared" si="16"/>
        <v>0</v>
      </c>
      <c r="F58" s="31">
        <v>0</v>
      </c>
      <c r="G58" s="31">
        <f>SUM('[1]Программа "Комплексные меры"'!$R$27)</f>
        <v>0</v>
      </c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>
        <f t="shared" si="2"/>
        <v>0</v>
      </c>
      <c r="S58" s="30">
        <f t="shared" si="17"/>
        <v>0</v>
      </c>
      <c r="T58" s="35">
        <f t="shared" si="4"/>
        <v>0</v>
      </c>
      <c r="U58" s="31">
        <f aca="true" t="shared" si="18" ref="U58:U89">SUM(G58+N58+P58+Q58)</f>
        <v>0</v>
      </c>
    </row>
    <row r="59" spans="1:21" s="4" customFormat="1" ht="50.25" customHeight="1">
      <c r="A59" s="252" t="s">
        <v>1051</v>
      </c>
      <c r="B59" s="270" t="s">
        <v>850</v>
      </c>
      <c r="C59" s="270" t="s">
        <v>849</v>
      </c>
      <c r="D59" s="31">
        <v>0</v>
      </c>
      <c r="E59" s="30">
        <f t="shared" si="16"/>
        <v>914.8</v>
      </c>
      <c r="F59" s="31">
        <v>914.8</v>
      </c>
      <c r="G59" s="31">
        <f>SUM('[1]Программа "Комплексные меры"'!$R$27)</f>
        <v>0</v>
      </c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>
        <f t="shared" si="2"/>
        <v>0</v>
      </c>
      <c r="S59" s="30">
        <f aca="true" t="shared" si="19" ref="S59:S64">SUM(U59+T59)</f>
        <v>914.8</v>
      </c>
      <c r="T59" s="35">
        <f t="shared" si="4"/>
        <v>914.8</v>
      </c>
      <c r="U59" s="31">
        <f t="shared" si="18"/>
        <v>0</v>
      </c>
    </row>
    <row r="60" spans="1:21" s="4" customFormat="1" ht="48.75" customHeight="1">
      <c r="A60" s="253" t="s">
        <v>951</v>
      </c>
      <c r="B60" s="267" t="s">
        <v>850</v>
      </c>
      <c r="C60" s="267" t="s">
        <v>151</v>
      </c>
      <c r="D60" s="35">
        <f>SUM(D61:D62)</f>
        <v>8198</v>
      </c>
      <c r="E60" s="30">
        <f t="shared" si="16"/>
        <v>9009.199999999999</v>
      </c>
      <c r="F60" s="35">
        <f aca="true" t="shared" si="20" ref="F60:Q60">SUM(F61+F62)</f>
        <v>9009.199999999999</v>
      </c>
      <c r="G60" s="35">
        <f t="shared" si="20"/>
        <v>0</v>
      </c>
      <c r="H60" s="35">
        <f t="shared" si="20"/>
        <v>0</v>
      </c>
      <c r="I60" s="35">
        <f>SUM(I61+I62)</f>
        <v>0</v>
      </c>
      <c r="J60" s="35"/>
      <c r="K60" s="35">
        <f>SUM(K61+K62)</f>
        <v>62.1</v>
      </c>
      <c r="L60" s="35">
        <f t="shared" si="20"/>
        <v>0</v>
      </c>
      <c r="M60" s="35">
        <f t="shared" si="20"/>
        <v>0</v>
      </c>
      <c r="N60" s="35">
        <f t="shared" si="20"/>
        <v>0</v>
      </c>
      <c r="O60" s="35"/>
      <c r="P60" s="35">
        <f t="shared" si="20"/>
        <v>0</v>
      </c>
      <c r="Q60" s="35">
        <f t="shared" si="20"/>
        <v>0</v>
      </c>
      <c r="R60" s="31">
        <f t="shared" si="2"/>
        <v>62.1</v>
      </c>
      <c r="S60" s="30">
        <f t="shared" si="19"/>
        <v>9071.3</v>
      </c>
      <c r="T60" s="35">
        <f t="shared" si="4"/>
        <v>9071.3</v>
      </c>
      <c r="U60" s="35">
        <f t="shared" si="18"/>
        <v>0</v>
      </c>
    </row>
    <row r="61" spans="1:21" s="4" customFormat="1" ht="34.5" customHeight="1">
      <c r="A61" s="252" t="s">
        <v>952</v>
      </c>
      <c r="B61" s="268" t="s">
        <v>850</v>
      </c>
      <c r="C61" s="268" t="s">
        <v>151</v>
      </c>
      <c r="D61" s="31">
        <v>723</v>
      </c>
      <c r="E61" s="30">
        <f>SUM(G61+F61)</f>
        <v>1236.8</v>
      </c>
      <c r="F61" s="31">
        <v>1236.8</v>
      </c>
      <c r="G61" s="31">
        <f>SUM('[2]Администрация 0309'!$R$27)</f>
        <v>0</v>
      </c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>
        <f t="shared" si="2"/>
        <v>0</v>
      </c>
      <c r="S61" s="30">
        <f t="shared" si="19"/>
        <v>1236.8</v>
      </c>
      <c r="T61" s="35">
        <f t="shared" si="4"/>
        <v>1236.8</v>
      </c>
      <c r="U61" s="31">
        <f t="shared" si="18"/>
        <v>0</v>
      </c>
    </row>
    <row r="62" spans="1:21" s="4" customFormat="1" ht="31.5" customHeight="1">
      <c r="A62" s="252" t="s">
        <v>953</v>
      </c>
      <c r="B62" s="268" t="s">
        <v>850</v>
      </c>
      <c r="C62" s="268" t="s">
        <v>151</v>
      </c>
      <c r="D62" s="31">
        <f>SUM('[2]Служба спасения'!$Q$27)</f>
        <v>7475</v>
      </c>
      <c r="E62" s="30">
        <f t="shared" si="16"/>
        <v>7772.4</v>
      </c>
      <c r="F62" s="31">
        <v>7772.4</v>
      </c>
      <c r="G62" s="31">
        <f>SUM('[2]Служба спасения'!$R$27)</f>
        <v>0</v>
      </c>
      <c r="H62" s="31"/>
      <c r="I62" s="31"/>
      <c r="J62" s="31"/>
      <c r="K62" s="31">
        <v>62.1</v>
      </c>
      <c r="L62" s="31"/>
      <c r="M62" s="31"/>
      <c r="N62" s="31"/>
      <c r="O62" s="31"/>
      <c r="P62" s="31"/>
      <c r="Q62" s="31"/>
      <c r="R62" s="31">
        <f t="shared" si="2"/>
        <v>62.1</v>
      </c>
      <c r="S62" s="30">
        <f t="shared" si="19"/>
        <v>7834.5</v>
      </c>
      <c r="T62" s="35">
        <f t="shared" si="4"/>
        <v>7834.5</v>
      </c>
      <c r="U62" s="31">
        <f t="shared" si="18"/>
        <v>0</v>
      </c>
    </row>
    <row r="63" spans="1:22" s="4" customFormat="1" ht="49.5" customHeight="1">
      <c r="A63" s="253" t="s">
        <v>579</v>
      </c>
      <c r="B63" s="269" t="s">
        <v>850</v>
      </c>
      <c r="C63" s="269" t="s">
        <v>156</v>
      </c>
      <c r="D63" s="31"/>
      <c r="E63" s="30">
        <f t="shared" si="16"/>
        <v>186.1</v>
      </c>
      <c r="F63" s="31"/>
      <c r="G63" s="35">
        <f>SUM(G64)</f>
        <v>186.1</v>
      </c>
      <c r="H63" s="31"/>
      <c r="I63" s="31"/>
      <c r="J63" s="31"/>
      <c r="K63" s="31"/>
      <c r="L63" s="31"/>
      <c r="M63" s="31"/>
      <c r="N63" s="31"/>
      <c r="O63" s="31"/>
      <c r="P63" s="35">
        <f>SUM(P64)</f>
        <v>0</v>
      </c>
      <c r="Q63" s="31"/>
      <c r="R63" s="31">
        <f t="shared" si="2"/>
        <v>0</v>
      </c>
      <c r="S63" s="30">
        <f t="shared" si="19"/>
        <v>186.1</v>
      </c>
      <c r="T63" s="35">
        <f t="shared" si="4"/>
        <v>0</v>
      </c>
      <c r="U63" s="35">
        <f t="shared" si="18"/>
        <v>186.1</v>
      </c>
      <c r="V63" s="86"/>
    </row>
    <row r="64" spans="1:21" s="4" customFormat="1" ht="48" customHeight="1">
      <c r="A64" s="252" t="s">
        <v>144</v>
      </c>
      <c r="B64" s="270" t="s">
        <v>850</v>
      </c>
      <c r="C64" s="270" t="s">
        <v>156</v>
      </c>
      <c r="D64" s="31"/>
      <c r="E64" s="30">
        <f t="shared" si="16"/>
        <v>186.1</v>
      </c>
      <c r="F64" s="31"/>
      <c r="G64" s="31">
        <v>186.1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>
        <f t="shared" si="2"/>
        <v>0</v>
      </c>
      <c r="S64" s="30">
        <f t="shared" si="19"/>
        <v>186.1</v>
      </c>
      <c r="T64" s="35">
        <f t="shared" si="4"/>
        <v>0</v>
      </c>
      <c r="U64" s="31">
        <f t="shared" si="18"/>
        <v>186.1</v>
      </c>
    </row>
    <row r="65" spans="1:21" s="4" customFormat="1" ht="34.5" customHeight="1">
      <c r="A65" s="253" t="s">
        <v>954</v>
      </c>
      <c r="B65" s="267" t="s">
        <v>885</v>
      </c>
      <c r="C65" s="267" t="s">
        <v>848</v>
      </c>
      <c r="D65" s="30">
        <f>SUM(D96+D99+D103+D115+D101)</f>
        <v>66975.6</v>
      </c>
      <c r="E65" s="35">
        <f>SUM(F65:G65)</f>
        <v>77243.40000000001</v>
      </c>
      <c r="F65" s="30">
        <f>SUM(F96+F99+F103+F115+F101)</f>
        <v>56878.600000000006</v>
      </c>
      <c r="G65" s="30">
        <f>SUM(G96+G99+G103+G115+G101+G66)</f>
        <v>20364.8</v>
      </c>
      <c r="H65" s="30">
        <f>SUM(H96+H99+H103+H115+H101)</f>
        <v>0</v>
      </c>
      <c r="I65" s="30">
        <f>SUM(I96+I99+I103+I115+I101)</f>
        <v>0</v>
      </c>
      <c r="J65" s="30"/>
      <c r="K65" s="30">
        <f>SUM(K96+K99+K103+K115+K101)</f>
        <v>294.6</v>
      </c>
      <c r="L65" s="30">
        <f>SUM(L96+L99+L103+L115+L101)</f>
        <v>0</v>
      </c>
      <c r="M65" s="30">
        <f>SUM(M96+M99+M103+M115+M101)</f>
        <v>0</v>
      </c>
      <c r="N65" s="30">
        <f>SUM(N96+N99+N103+N115+N101)</f>
        <v>0</v>
      </c>
      <c r="O65" s="30"/>
      <c r="P65" s="30">
        <f>SUM(P96+P99+P103+P115+P101+P66)</f>
        <v>-1872.6000000000004</v>
      </c>
      <c r="Q65" s="30">
        <f>SUM(Q96+Q99+Q103+Q115+Q101)</f>
        <v>0</v>
      </c>
      <c r="R65" s="31">
        <f t="shared" si="2"/>
        <v>-1578.0000000000005</v>
      </c>
      <c r="S65" s="30">
        <f>SUM(U65+T65)</f>
        <v>75665.4</v>
      </c>
      <c r="T65" s="35">
        <f>SUM(T66+T96+T99+T101+T103+T115)</f>
        <v>57173.200000000004</v>
      </c>
      <c r="U65" s="35">
        <f>SUM(U66+U96+U99+U101+U103+U115)</f>
        <v>18492.199999999997</v>
      </c>
    </row>
    <row r="66" spans="1:22" s="4" customFormat="1" ht="27.75" customHeight="1">
      <c r="A66" s="253" t="s">
        <v>955</v>
      </c>
      <c r="B66" s="267" t="s">
        <v>885</v>
      </c>
      <c r="C66" s="267" t="s">
        <v>847</v>
      </c>
      <c r="D66" s="273"/>
      <c r="E66" s="35">
        <f>SUM(F66:G66)</f>
        <v>7893.099999999999</v>
      </c>
      <c r="F66" s="35"/>
      <c r="G66" s="35">
        <f aca="true" t="shared" si="21" ref="G66:P66">SUM(G67)</f>
        <v>7893.099999999999</v>
      </c>
      <c r="H66" s="35">
        <f t="shared" si="21"/>
        <v>0</v>
      </c>
      <c r="I66" s="35">
        <f>SUM(I67)</f>
        <v>0</v>
      </c>
      <c r="J66" s="35"/>
      <c r="K66" s="35">
        <f>SUM(K67)</f>
        <v>0</v>
      </c>
      <c r="L66" s="35">
        <f t="shared" si="21"/>
        <v>0</v>
      </c>
      <c r="M66" s="35">
        <f t="shared" si="21"/>
        <v>0</v>
      </c>
      <c r="N66" s="35">
        <f t="shared" si="21"/>
        <v>0</v>
      </c>
      <c r="O66" s="35"/>
      <c r="P66" s="35">
        <f t="shared" si="21"/>
        <v>-3111.7000000000003</v>
      </c>
      <c r="Q66" s="35"/>
      <c r="R66" s="31">
        <f t="shared" si="2"/>
        <v>-3111.7000000000003</v>
      </c>
      <c r="S66" s="30">
        <f>SUM(U66+T66)</f>
        <v>4781.4</v>
      </c>
      <c r="T66" s="35">
        <f t="shared" si="4"/>
        <v>0</v>
      </c>
      <c r="U66" s="35">
        <f t="shared" si="18"/>
        <v>4781.4</v>
      </c>
      <c r="V66" s="11"/>
    </row>
    <row r="67" spans="1:22" s="4" customFormat="1" ht="26.25" customHeight="1">
      <c r="A67" s="252" t="s">
        <v>956</v>
      </c>
      <c r="B67" s="268" t="s">
        <v>885</v>
      </c>
      <c r="C67" s="268" t="s">
        <v>847</v>
      </c>
      <c r="D67" s="271"/>
      <c r="E67" s="35">
        <f>SUM(F67:G67)</f>
        <v>7893.099999999999</v>
      </c>
      <c r="F67" s="31">
        <f>SUM(F68:F95)</f>
        <v>0</v>
      </c>
      <c r="G67" s="31">
        <f>SUM(G68+G69+G70+G71+G72+G73+G74+G75+G76+G77+G78+G79+G80+G81+G82+G83+G84+G85+G86+G87+G88+G89+I69+G90+G91+G92+G93+G94+G95)</f>
        <v>7893.099999999999</v>
      </c>
      <c r="H67" s="31">
        <f>SUM(H68+H69+H70+H71+H72+H73+H74+H75+H76+H77+H78+H79+H80+H81+H82+H83+H84+H85+H86+H87+H88+H89+M69+H90+H91+H92+H93+H94+H95)</f>
        <v>0</v>
      </c>
      <c r="I67" s="31">
        <f>SUM(I68+I69+I70+I71+I72+I73+I74+I75+I76+I77+I78+I79+I80+I81+I82+I83+I84+I85+I86+I87+I88+I89+N69+I90+I91+I92+I93+I94+I95)</f>
        <v>0</v>
      </c>
      <c r="J67" s="31"/>
      <c r="K67" s="31"/>
      <c r="L67" s="31"/>
      <c r="M67" s="31"/>
      <c r="N67" s="31">
        <f>SUM(N68+N69+N70+N71+N72+N73+N74+N75+N76+N77+N78+N79+N80+N81+N82+N83+N84+N85+N86+N87+N88+N89+Q69+N90+N91+N92+N93+N94+N95)</f>
        <v>0</v>
      </c>
      <c r="O67" s="31"/>
      <c r="P67" s="31">
        <f>SUM(P68+P69+P70+P71+P72+P73+P74+P75+P76+P77+P78+P79+P80+P81+P82+P83+P84+P85+P86+P87+P88+P89+P90+P91+P92+P93+P94+P95)</f>
        <v>-3111.7000000000003</v>
      </c>
      <c r="Q67" s="31">
        <f>SUM(Q68:Q95)</f>
        <v>0</v>
      </c>
      <c r="R67" s="31">
        <f t="shared" si="2"/>
        <v>-3111.7000000000003</v>
      </c>
      <c r="S67" s="30">
        <f>SUM(U67+T67)</f>
        <v>4781.4</v>
      </c>
      <c r="T67" s="35">
        <f t="shared" si="4"/>
        <v>0</v>
      </c>
      <c r="U67" s="31">
        <f t="shared" si="18"/>
        <v>4781.4</v>
      </c>
      <c r="V67" s="86"/>
    </row>
    <row r="68" spans="1:21" s="4" customFormat="1" ht="27.75" customHeight="1">
      <c r="A68" s="252" t="s">
        <v>34</v>
      </c>
      <c r="B68" s="268" t="s">
        <v>885</v>
      </c>
      <c r="C68" s="268" t="s">
        <v>847</v>
      </c>
      <c r="D68" s="271"/>
      <c r="E68" s="35">
        <f aca="true" t="shared" si="22" ref="E68:E95">SUM(F68:G68)</f>
        <v>118.8</v>
      </c>
      <c r="F68" s="31"/>
      <c r="G68" s="31">
        <v>118.8</v>
      </c>
      <c r="H68" s="31"/>
      <c r="I68" s="31"/>
      <c r="J68" s="31"/>
      <c r="K68" s="31"/>
      <c r="L68" s="31"/>
      <c r="M68" s="31"/>
      <c r="N68" s="31"/>
      <c r="O68" s="31"/>
      <c r="P68" s="31">
        <v>-32.6</v>
      </c>
      <c r="Q68" s="31"/>
      <c r="R68" s="31">
        <f t="shared" si="2"/>
        <v>-32.6</v>
      </c>
      <c r="S68" s="30">
        <f>SUM(U68+T68)</f>
        <v>86.19999999999999</v>
      </c>
      <c r="T68" s="35">
        <f t="shared" si="4"/>
        <v>0</v>
      </c>
      <c r="U68" s="31">
        <f t="shared" si="18"/>
        <v>86.19999999999999</v>
      </c>
    </row>
    <row r="69" spans="1:21" s="4" customFormat="1" ht="27.75" customHeight="1">
      <c r="A69" s="252" t="s">
        <v>35</v>
      </c>
      <c r="B69" s="268" t="s">
        <v>885</v>
      </c>
      <c r="C69" s="268" t="s">
        <v>847</v>
      </c>
      <c r="D69" s="271"/>
      <c r="E69" s="35">
        <f t="shared" si="22"/>
        <v>88.5</v>
      </c>
      <c r="F69" s="31"/>
      <c r="G69" s="31">
        <v>88.5</v>
      </c>
      <c r="H69" s="31"/>
      <c r="I69" s="31"/>
      <c r="J69" s="31"/>
      <c r="K69" s="31"/>
      <c r="L69" s="31"/>
      <c r="M69" s="31"/>
      <c r="N69" s="31"/>
      <c r="O69" s="31"/>
      <c r="P69" s="31">
        <v>-55.8</v>
      </c>
      <c r="Q69" s="31"/>
      <c r="R69" s="31">
        <f t="shared" si="2"/>
        <v>-55.8</v>
      </c>
      <c r="S69" s="30">
        <f aca="true" t="shared" si="23" ref="S69:S95">SUM(U69+T69)</f>
        <v>32.7</v>
      </c>
      <c r="T69" s="35">
        <f t="shared" si="4"/>
        <v>0</v>
      </c>
      <c r="U69" s="31">
        <f t="shared" si="18"/>
        <v>32.7</v>
      </c>
    </row>
    <row r="70" spans="1:21" s="4" customFormat="1" ht="25.5" customHeight="1">
      <c r="A70" s="87" t="s">
        <v>37</v>
      </c>
      <c r="B70" s="268" t="s">
        <v>885</v>
      </c>
      <c r="C70" s="268" t="s">
        <v>847</v>
      </c>
      <c r="D70" s="271"/>
      <c r="E70" s="35">
        <f t="shared" si="22"/>
        <v>217.4</v>
      </c>
      <c r="F70" s="31"/>
      <c r="G70" s="31">
        <v>217.4</v>
      </c>
      <c r="H70" s="31"/>
      <c r="I70" s="31"/>
      <c r="J70" s="31"/>
      <c r="K70" s="31"/>
      <c r="L70" s="31"/>
      <c r="M70" s="31"/>
      <c r="N70" s="31"/>
      <c r="O70" s="31"/>
      <c r="P70" s="31">
        <v>-126.4</v>
      </c>
      <c r="Q70" s="31"/>
      <c r="R70" s="31">
        <f t="shared" si="2"/>
        <v>-126.4</v>
      </c>
      <c r="S70" s="30">
        <f t="shared" si="23"/>
        <v>91</v>
      </c>
      <c r="T70" s="35">
        <f t="shared" si="4"/>
        <v>0</v>
      </c>
      <c r="U70" s="31">
        <f t="shared" si="18"/>
        <v>91</v>
      </c>
    </row>
    <row r="71" spans="1:21" s="4" customFormat="1" ht="28.5" customHeight="1">
      <c r="A71" s="252" t="s">
        <v>47</v>
      </c>
      <c r="B71" s="268" t="s">
        <v>885</v>
      </c>
      <c r="C71" s="268" t="s">
        <v>847</v>
      </c>
      <c r="D71" s="271"/>
      <c r="E71" s="35">
        <f t="shared" si="22"/>
        <v>228.5</v>
      </c>
      <c r="F71" s="31"/>
      <c r="G71" s="31">
        <v>228.5</v>
      </c>
      <c r="H71" s="31"/>
      <c r="I71" s="31"/>
      <c r="J71" s="31"/>
      <c r="K71" s="31"/>
      <c r="L71" s="31"/>
      <c r="M71" s="31"/>
      <c r="N71" s="31"/>
      <c r="O71" s="31"/>
      <c r="P71" s="31">
        <v>-21.1</v>
      </c>
      <c r="Q71" s="31"/>
      <c r="R71" s="31">
        <f t="shared" si="2"/>
        <v>-21.1</v>
      </c>
      <c r="S71" s="30">
        <f t="shared" si="23"/>
        <v>207.4</v>
      </c>
      <c r="T71" s="35">
        <f t="shared" si="4"/>
        <v>0</v>
      </c>
      <c r="U71" s="31">
        <f t="shared" si="18"/>
        <v>207.4</v>
      </c>
    </row>
    <row r="72" spans="1:21" s="4" customFormat="1" ht="29.25" customHeight="1">
      <c r="A72" s="252" t="s">
        <v>36</v>
      </c>
      <c r="B72" s="268" t="s">
        <v>885</v>
      </c>
      <c r="C72" s="268" t="s">
        <v>847</v>
      </c>
      <c r="D72" s="271"/>
      <c r="E72" s="35">
        <f t="shared" si="22"/>
        <v>252.7</v>
      </c>
      <c r="F72" s="31"/>
      <c r="G72" s="31">
        <v>252.7</v>
      </c>
      <c r="H72" s="31"/>
      <c r="I72" s="31"/>
      <c r="J72" s="31"/>
      <c r="K72" s="31"/>
      <c r="L72" s="31"/>
      <c r="M72" s="31"/>
      <c r="N72" s="31"/>
      <c r="O72" s="31"/>
      <c r="P72" s="31">
        <v>-166.5</v>
      </c>
      <c r="Q72" s="31"/>
      <c r="R72" s="31">
        <f t="shared" si="2"/>
        <v>-166.5</v>
      </c>
      <c r="S72" s="30">
        <f t="shared" si="23"/>
        <v>86.19999999999999</v>
      </c>
      <c r="T72" s="35">
        <f t="shared" si="4"/>
        <v>0</v>
      </c>
      <c r="U72" s="31">
        <f t="shared" si="18"/>
        <v>86.19999999999999</v>
      </c>
    </row>
    <row r="73" spans="1:21" s="4" customFormat="1" ht="27.75" customHeight="1">
      <c r="A73" s="252" t="s">
        <v>38</v>
      </c>
      <c r="B73" s="268" t="s">
        <v>885</v>
      </c>
      <c r="C73" s="268" t="s">
        <v>847</v>
      </c>
      <c r="D73" s="271"/>
      <c r="E73" s="35">
        <f t="shared" si="22"/>
        <v>421.7</v>
      </c>
      <c r="F73" s="31"/>
      <c r="G73" s="31">
        <v>421.7</v>
      </c>
      <c r="H73" s="31"/>
      <c r="I73" s="31"/>
      <c r="J73" s="31"/>
      <c r="K73" s="31"/>
      <c r="L73" s="31"/>
      <c r="M73" s="31"/>
      <c r="N73" s="31"/>
      <c r="O73" s="31"/>
      <c r="P73" s="31">
        <v>-231.5</v>
      </c>
      <c r="Q73" s="31"/>
      <c r="R73" s="31">
        <f t="shared" si="2"/>
        <v>-231.5</v>
      </c>
      <c r="S73" s="30">
        <f t="shared" si="23"/>
        <v>190.2</v>
      </c>
      <c r="T73" s="35">
        <f t="shared" si="4"/>
        <v>0</v>
      </c>
      <c r="U73" s="31">
        <f t="shared" si="18"/>
        <v>190.2</v>
      </c>
    </row>
    <row r="74" spans="1:21" s="4" customFormat="1" ht="29.25" customHeight="1">
      <c r="A74" s="252" t="s">
        <v>39</v>
      </c>
      <c r="B74" s="268" t="s">
        <v>885</v>
      </c>
      <c r="C74" s="268" t="s">
        <v>847</v>
      </c>
      <c r="D74" s="271"/>
      <c r="E74" s="35">
        <f t="shared" si="22"/>
        <v>101.1</v>
      </c>
      <c r="F74" s="31"/>
      <c r="G74" s="31">
        <v>101.1</v>
      </c>
      <c r="H74" s="31"/>
      <c r="I74" s="31"/>
      <c r="J74" s="31"/>
      <c r="K74" s="31"/>
      <c r="L74" s="31"/>
      <c r="M74" s="31"/>
      <c r="N74" s="31"/>
      <c r="O74" s="31"/>
      <c r="P74" s="31">
        <v>-53.3</v>
      </c>
      <c r="Q74" s="31"/>
      <c r="R74" s="31">
        <f t="shared" si="2"/>
        <v>-53.3</v>
      </c>
      <c r="S74" s="30">
        <f t="shared" si="23"/>
        <v>47.8</v>
      </c>
      <c r="T74" s="35">
        <f t="shared" si="4"/>
        <v>0</v>
      </c>
      <c r="U74" s="31">
        <f t="shared" si="18"/>
        <v>47.8</v>
      </c>
    </row>
    <row r="75" spans="1:21" s="4" customFormat="1" ht="27.75" customHeight="1">
      <c r="A75" s="252" t="s">
        <v>41</v>
      </c>
      <c r="B75" s="268" t="s">
        <v>885</v>
      </c>
      <c r="C75" s="268" t="s">
        <v>847</v>
      </c>
      <c r="D75" s="271"/>
      <c r="E75" s="35">
        <f t="shared" si="22"/>
        <v>189.5</v>
      </c>
      <c r="F75" s="31"/>
      <c r="G75" s="31">
        <v>189.5</v>
      </c>
      <c r="H75" s="31"/>
      <c r="I75" s="31"/>
      <c r="J75" s="31"/>
      <c r="K75" s="31"/>
      <c r="L75" s="31"/>
      <c r="M75" s="31"/>
      <c r="N75" s="31"/>
      <c r="O75" s="31"/>
      <c r="P75" s="31">
        <v>-115.1</v>
      </c>
      <c r="Q75" s="31"/>
      <c r="R75" s="31">
        <f t="shared" si="2"/>
        <v>-115.1</v>
      </c>
      <c r="S75" s="30">
        <f t="shared" si="23"/>
        <v>74.4</v>
      </c>
      <c r="T75" s="35">
        <f t="shared" si="4"/>
        <v>0</v>
      </c>
      <c r="U75" s="31">
        <f t="shared" si="18"/>
        <v>74.4</v>
      </c>
    </row>
    <row r="76" spans="1:21" s="4" customFormat="1" ht="26.25" customHeight="1">
      <c r="A76" s="252" t="s">
        <v>40</v>
      </c>
      <c r="B76" s="268" t="s">
        <v>885</v>
      </c>
      <c r="C76" s="268" t="s">
        <v>847</v>
      </c>
      <c r="D76" s="271"/>
      <c r="E76" s="35">
        <f t="shared" si="22"/>
        <v>205.5</v>
      </c>
      <c r="F76" s="31"/>
      <c r="G76" s="31">
        <v>205.5</v>
      </c>
      <c r="H76" s="31"/>
      <c r="I76" s="31"/>
      <c r="J76" s="31"/>
      <c r="K76" s="31"/>
      <c r="L76" s="31"/>
      <c r="M76" s="31"/>
      <c r="N76" s="31"/>
      <c r="O76" s="31"/>
      <c r="P76" s="31">
        <v>-49.7</v>
      </c>
      <c r="Q76" s="31"/>
      <c r="R76" s="31">
        <f t="shared" si="2"/>
        <v>-49.7</v>
      </c>
      <c r="S76" s="30">
        <f t="shared" si="23"/>
        <v>155.8</v>
      </c>
      <c r="T76" s="35">
        <f t="shared" si="4"/>
        <v>0</v>
      </c>
      <c r="U76" s="31">
        <f t="shared" si="18"/>
        <v>155.8</v>
      </c>
    </row>
    <row r="77" spans="1:21" s="4" customFormat="1" ht="26.25" customHeight="1">
      <c r="A77" s="252" t="s">
        <v>883</v>
      </c>
      <c r="B77" s="268" t="s">
        <v>885</v>
      </c>
      <c r="C77" s="268" t="s">
        <v>847</v>
      </c>
      <c r="D77" s="271"/>
      <c r="E77" s="35">
        <f t="shared" si="22"/>
        <v>229.2</v>
      </c>
      <c r="F77" s="31"/>
      <c r="G77" s="31">
        <v>229.2</v>
      </c>
      <c r="H77" s="31"/>
      <c r="I77" s="31"/>
      <c r="J77" s="31"/>
      <c r="K77" s="31"/>
      <c r="L77" s="31"/>
      <c r="M77" s="31"/>
      <c r="N77" s="31"/>
      <c r="O77" s="31"/>
      <c r="P77" s="31">
        <v>-130.7</v>
      </c>
      <c r="Q77" s="31"/>
      <c r="R77" s="31">
        <f aca="true" t="shared" si="24" ref="R77:R141">SUM(H77:Q77)</f>
        <v>-130.7</v>
      </c>
      <c r="S77" s="30">
        <f t="shared" si="23"/>
        <v>98.5</v>
      </c>
      <c r="T77" s="35">
        <f t="shared" si="4"/>
        <v>0</v>
      </c>
      <c r="U77" s="31">
        <f t="shared" si="18"/>
        <v>98.5</v>
      </c>
    </row>
    <row r="78" spans="1:21" s="4" customFormat="1" ht="29.25" customHeight="1">
      <c r="A78" s="252" t="s">
        <v>42</v>
      </c>
      <c r="B78" s="268" t="s">
        <v>885</v>
      </c>
      <c r="C78" s="268" t="s">
        <v>847</v>
      </c>
      <c r="D78" s="271"/>
      <c r="E78" s="35">
        <f t="shared" si="22"/>
        <v>75.8</v>
      </c>
      <c r="F78" s="31"/>
      <c r="G78" s="31">
        <v>75.8</v>
      </c>
      <c r="H78" s="31"/>
      <c r="I78" s="31"/>
      <c r="J78" s="31"/>
      <c r="K78" s="31"/>
      <c r="L78" s="31"/>
      <c r="M78" s="31"/>
      <c r="N78" s="31"/>
      <c r="O78" s="31"/>
      <c r="P78" s="31">
        <v>-53</v>
      </c>
      <c r="Q78" s="31"/>
      <c r="R78" s="31">
        <f t="shared" si="24"/>
        <v>-53</v>
      </c>
      <c r="S78" s="30">
        <f t="shared" si="23"/>
        <v>22.799999999999997</v>
      </c>
      <c r="T78" s="35">
        <f aca="true" t="shared" si="25" ref="T78:T142">SUM(F78+I78+K78+L78+M78)</f>
        <v>0</v>
      </c>
      <c r="U78" s="31">
        <f t="shared" si="18"/>
        <v>22.799999999999997</v>
      </c>
    </row>
    <row r="79" spans="1:21" s="4" customFormat="1" ht="27.75" customHeight="1">
      <c r="A79" s="252" t="s">
        <v>1058</v>
      </c>
      <c r="B79" s="268" t="s">
        <v>885</v>
      </c>
      <c r="C79" s="268" t="s">
        <v>847</v>
      </c>
      <c r="D79" s="271"/>
      <c r="E79" s="35">
        <f t="shared" si="22"/>
        <v>328.5</v>
      </c>
      <c r="F79" s="31"/>
      <c r="G79" s="31">
        <v>328.5</v>
      </c>
      <c r="H79" s="31"/>
      <c r="I79" s="31"/>
      <c r="J79" s="31"/>
      <c r="K79" s="31"/>
      <c r="L79" s="31"/>
      <c r="M79" s="31"/>
      <c r="N79" s="31"/>
      <c r="O79" s="31"/>
      <c r="P79" s="31">
        <v>-230</v>
      </c>
      <c r="Q79" s="31"/>
      <c r="R79" s="31">
        <f t="shared" si="24"/>
        <v>-230</v>
      </c>
      <c r="S79" s="30">
        <f t="shared" si="23"/>
        <v>98.5</v>
      </c>
      <c r="T79" s="35">
        <f t="shared" si="25"/>
        <v>0</v>
      </c>
      <c r="U79" s="31">
        <f t="shared" si="18"/>
        <v>98.5</v>
      </c>
    </row>
    <row r="80" spans="1:21" s="4" customFormat="1" ht="27.75" customHeight="1">
      <c r="A80" s="252" t="s">
        <v>1059</v>
      </c>
      <c r="B80" s="268" t="s">
        <v>885</v>
      </c>
      <c r="C80" s="268" t="s">
        <v>847</v>
      </c>
      <c r="D80" s="271"/>
      <c r="E80" s="35">
        <f t="shared" si="22"/>
        <v>63.2</v>
      </c>
      <c r="F80" s="31"/>
      <c r="G80" s="31">
        <v>63.2</v>
      </c>
      <c r="H80" s="31"/>
      <c r="I80" s="31"/>
      <c r="J80" s="31"/>
      <c r="K80" s="31"/>
      <c r="L80" s="31"/>
      <c r="M80" s="31"/>
      <c r="N80" s="31"/>
      <c r="O80" s="31"/>
      <c r="P80" s="31">
        <v>-44</v>
      </c>
      <c r="Q80" s="31"/>
      <c r="R80" s="31">
        <f t="shared" si="24"/>
        <v>-44</v>
      </c>
      <c r="S80" s="30">
        <f t="shared" si="23"/>
        <v>19.200000000000003</v>
      </c>
      <c r="T80" s="35">
        <f t="shared" si="25"/>
        <v>0</v>
      </c>
      <c r="U80" s="31">
        <f t="shared" si="18"/>
        <v>19.200000000000003</v>
      </c>
    </row>
    <row r="81" spans="1:21" s="4" customFormat="1" ht="30" customHeight="1">
      <c r="A81" s="252" t="s">
        <v>1033</v>
      </c>
      <c r="B81" s="268" t="s">
        <v>885</v>
      </c>
      <c r="C81" s="268" t="s">
        <v>847</v>
      </c>
      <c r="D81" s="271"/>
      <c r="E81" s="35">
        <f t="shared" si="22"/>
        <v>163.2</v>
      </c>
      <c r="F81" s="31"/>
      <c r="G81" s="31">
        <v>163.2</v>
      </c>
      <c r="H81" s="31"/>
      <c r="I81" s="31"/>
      <c r="J81" s="31"/>
      <c r="K81" s="31"/>
      <c r="L81" s="31"/>
      <c r="M81" s="31"/>
      <c r="N81" s="31"/>
      <c r="O81" s="31"/>
      <c r="P81" s="31">
        <v>-44</v>
      </c>
      <c r="Q81" s="31"/>
      <c r="R81" s="31">
        <f t="shared" si="24"/>
        <v>-44</v>
      </c>
      <c r="S81" s="30">
        <f t="shared" si="23"/>
        <v>119.19999999999999</v>
      </c>
      <c r="T81" s="35">
        <f t="shared" si="25"/>
        <v>0</v>
      </c>
      <c r="U81" s="31">
        <f t="shared" si="18"/>
        <v>119.19999999999999</v>
      </c>
    </row>
    <row r="82" spans="1:21" s="4" customFormat="1" ht="29.25" customHeight="1">
      <c r="A82" s="252" t="s">
        <v>485</v>
      </c>
      <c r="B82" s="268" t="s">
        <v>885</v>
      </c>
      <c r="C82" s="268" t="s">
        <v>847</v>
      </c>
      <c r="D82" s="271"/>
      <c r="E82" s="35">
        <f>SUM(F82:G82)</f>
        <v>165.6</v>
      </c>
      <c r="F82" s="31"/>
      <c r="G82" s="31">
        <v>165.6</v>
      </c>
      <c r="H82" s="31"/>
      <c r="I82" s="31"/>
      <c r="J82" s="31"/>
      <c r="K82" s="31"/>
      <c r="L82" s="31"/>
      <c r="M82" s="31"/>
      <c r="N82" s="31"/>
      <c r="O82" s="31"/>
      <c r="P82" s="31">
        <v>-74.7</v>
      </c>
      <c r="Q82" s="31"/>
      <c r="R82" s="31">
        <f t="shared" si="24"/>
        <v>-74.7</v>
      </c>
      <c r="S82" s="30">
        <f t="shared" si="23"/>
        <v>90.89999999999999</v>
      </c>
      <c r="T82" s="35">
        <f t="shared" si="25"/>
        <v>0</v>
      </c>
      <c r="U82" s="31">
        <f t="shared" si="18"/>
        <v>90.89999999999999</v>
      </c>
    </row>
    <row r="83" spans="1:21" s="4" customFormat="1" ht="30" customHeight="1">
      <c r="A83" s="252" t="s">
        <v>880</v>
      </c>
      <c r="B83" s="268" t="s">
        <v>885</v>
      </c>
      <c r="C83" s="268" t="s">
        <v>847</v>
      </c>
      <c r="D83" s="271"/>
      <c r="E83" s="35">
        <f>SUM(F83:G83)</f>
        <v>100</v>
      </c>
      <c r="F83" s="31"/>
      <c r="G83" s="31">
        <v>100</v>
      </c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>
        <f t="shared" si="24"/>
        <v>0</v>
      </c>
      <c r="S83" s="30">
        <f t="shared" si="23"/>
        <v>100</v>
      </c>
      <c r="T83" s="35">
        <f t="shared" si="25"/>
        <v>0</v>
      </c>
      <c r="U83" s="31">
        <f t="shared" si="18"/>
        <v>100</v>
      </c>
    </row>
    <row r="84" spans="1:21" s="4" customFormat="1" ht="28.5" customHeight="1">
      <c r="A84" s="252" t="s">
        <v>881</v>
      </c>
      <c r="B84" s="268" t="s">
        <v>885</v>
      </c>
      <c r="C84" s="268" t="s">
        <v>847</v>
      </c>
      <c r="D84" s="271"/>
      <c r="E84" s="35">
        <f>SUM(F84:G84)</f>
        <v>151.1</v>
      </c>
      <c r="F84" s="31"/>
      <c r="G84" s="31">
        <v>151.1</v>
      </c>
      <c r="H84" s="31"/>
      <c r="I84" s="31"/>
      <c r="J84" s="31"/>
      <c r="K84" s="31"/>
      <c r="L84" s="31"/>
      <c r="M84" s="31"/>
      <c r="N84" s="31"/>
      <c r="O84" s="31"/>
      <c r="P84" s="31">
        <v>-70.8</v>
      </c>
      <c r="Q84" s="31"/>
      <c r="R84" s="31">
        <f t="shared" si="24"/>
        <v>-70.8</v>
      </c>
      <c r="S84" s="30">
        <f t="shared" si="23"/>
        <v>80.3</v>
      </c>
      <c r="T84" s="35">
        <f t="shared" si="25"/>
        <v>0</v>
      </c>
      <c r="U84" s="31">
        <f t="shared" si="18"/>
        <v>80.3</v>
      </c>
    </row>
    <row r="85" spans="1:21" s="4" customFormat="1" ht="30" customHeight="1">
      <c r="A85" s="252" t="s">
        <v>747</v>
      </c>
      <c r="B85" s="268" t="s">
        <v>885</v>
      </c>
      <c r="C85" s="268" t="s">
        <v>847</v>
      </c>
      <c r="D85" s="271"/>
      <c r="E85" s="35">
        <f>SUM(F85:G85)</f>
        <v>88.5</v>
      </c>
      <c r="F85" s="31"/>
      <c r="G85" s="31">
        <v>88.5</v>
      </c>
      <c r="H85" s="31"/>
      <c r="I85" s="31"/>
      <c r="J85" s="31"/>
      <c r="K85" s="31"/>
      <c r="L85" s="31"/>
      <c r="M85" s="31"/>
      <c r="N85" s="31"/>
      <c r="O85" s="31"/>
      <c r="P85" s="31">
        <v>-56.9</v>
      </c>
      <c r="Q85" s="31"/>
      <c r="R85" s="31">
        <f t="shared" si="24"/>
        <v>-56.9</v>
      </c>
      <c r="S85" s="30">
        <f t="shared" si="23"/>
        <v>31.6</v>
      </c>
      <c r="T85" s="35">
        <f t="shared" si="25"/>
        <v>0</v>
      </c>
      <c r="U85" s="31">
        <f t="shared" si="18"/>
        <v>31.6</v>
      </c>
    </row>
    <row r="86" spans="1:21" s="4" customFormat="1" ht="31.5" customHeight="1">
      <c r="A86" s="252" t="s">
        <v>254</v>
      </c>
      <c r="B86" s="268" t="s">
        <v>885</v>
      </c>
      <c r="C86" s="268" t="s">
        <v>847</v>
      </c>
      <c r="D86" s="271"/>
      <c r="E86" s="35">
        <f t="shared" si="22"/>
        <v>143.3</v>
      </c>
      <c r="F86" s="31"/>
      <c r="G86" s="31">
        <v>143.3</v>
      </c>
      <c r="H86" s="31"/>
      <c r="I86" s="31"/>
      <c r="J86" s="31"/>
      <c r="K86" s="31"/>
      <c r="L86" s="31"/>
      <c r="M86" s="31"/>
      <c r="N86" s="31"/>
      <c r="O86" s="31"/>
      <c r="P86" s="31">
        <v>-42.2</v>
      </c>
      <c r="Q86" s="31"/>
      <c r="R86" s="31">
        <f t="shared" si="24"/>
        <v>-42.2</v>
      </c>
      <c r="S86" s="30">
        <f t="shared" si="23"/>
        <v>101.10000000000001</v>
      </c>
      <c r="T86" s="35">
        <f t="shared" si="25"/>
        <v>0</v>
      </c>
      <c r="U86" s="31">
        <f t="shared" si="18"/>
        <v>101.10000000000001</v>
      </c>
    </row>
    <row r="87" spans="1:21" s="4" customFormat="1" ht="45" customHeight="1">
      <c r="A87" s="252" t="s">
        <v>884</v>
      </c>
      <c r="B87" s="268" t="s">
        <v>885</v>
      </c>
      <c r="C87" s="268" t="s">
        <v>847</v>
      </c>
      <c r="D87" s="271"/>
      <c r="E87" s="35">
        <f t="shared" si="22"/>
        <v>757.6</v>
      </c>
      <c r="F87" s="31"/>
      <c r="G87" s="31">
        <v>757.6</v>
      </c>
      <c r="H87" s="31"/>
      <c r="I87" s="31"/>
      <c r="J87" s="31"/>
      <c r="K87" s="31"/>
      <c r="L87" s="31"/>
      <c r="M87" s="31"/>
      <c r="N87" s="31"/>
      <c r="O87" s="31"/>
      <c r="P87" s="31">
        <v>-377.9</v>
      </c>
      <c r="Q87" s="31"/>
      <c r="R87" s="31">
        <f t="shared" si="24"/>
        <v>-377.9</v>
      </c>
      <c r="S87" s="30">
        <f t="shared" si="23"/>
        <v>379.70000000000005</v>
      </c>
      <c r="T87" s="35">
        <f t="shared" si="25"/>
        <v>0</v>
      </c>
      <c r="U87" s="31">
        <f t="shared" si="18"/>
        <v>379.70000000000005</v>
      </c>
    </row>
    <row r="88" spans="1:21" s="4" customFormat="1" ht="28.5" customHeight="1">
      <c r="A88" s="252" t="s">
        <v>328</v>
      </c>
      <c r="B88" s="268" t="s">
        <v>885</v>
      </c>
      <c r="C88" s="268" t="s">
        <v>847</v>
      </c>
      <c r="D88" s="271"/>
      <c r="E88" s="35">
        <f t="shared" si="22"/>
        <v>1304.7</v>
      </c>
      <c r="F88" s="31"/>
      <c r="G88" s="31">
        <v>1304.7</v>
      </c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>
        <f t="shared" si="24"/>
        <v>0</v>
      </c>
      <c r="S88" s="30">
        <f t="shared" si="23"/>
        <v>1304.7</v>
      </c>
      <c r="T88" s="35">
        <f t="shared" si="25"/>
        <v>0</v>
      </c>
      <c r="U88" s="31">
        <f t="shared" si="18"/>
        <v>1304.7</v>
      </c>
    </row>
    <row r="89" spans="1:21" s="4" customFormat="1" ht="29.25" customHeight="1">
      <c r="A89" s="252" t="s">
        <v>77</v>
      </c>
      <c r="B89" s="268" t="s">
        <v>885</v>
      </c>
      <c r="C89" s="268" t="s">
        <v>847</v>
      </c>
      <c r="D89" s="271"/>
      <c r="E89" s="35">
        <f t="shared" si="22"/>
        <v>75.8</v>
      </c>
      <c r="F89" s="31"/>
      <c r="G89" s="31">
        <v>75.8</v>
      </c>
      <c r="H89" s="31"/>
      <c r="I89" s="31"/>
      <c r="J89" s="31"/>
      <c r="K89" s="31"/>
      <c r="L89" s="31"/>
      <c r="M89" s="31"/>
      <c r="N89" s="31"/>
      <c r="O89" s="31"/>
      <c r="P89" s="31">
        <v>-53.1</v>
      </c>
      <c r="Q89" s="31"/>
      <c r="R89" s="31">
        <f t="shared" si="24"/>
        <v>-53.1</v>
      </c>
      <c r="S89" s="30">
        <f t="shared" si="23"/>
        <v>22.699999999999996</v>
      </c>
      <c r="T89" s="35">
        <f t="shared" si="25"/>
        <v>0</v>
      </c>
      <c r="U89" s="31">
        <f t="shared" si="18"/>
        <v>22.699999999999996</v>
      </c>
    </row>
    <row r="90" spans="1:21" s="4" customFormat="1" ht="31.5" customHeight="1">
      <c r="A90" s="252" t="s">
        <v>553</v>
      </c>
      <c r="B90" s="268" t="s">
        <v>885</v>
      </c>
      <c r="C90" s="268" t="s">
        <v>847</v>
      </c>
      <c r="D90" s="271"/>
      <c r="E90" s="35">
        <f t="shared" si="22"/>
        <v>194.6</v>
      </c>
      <c r="F90" s="31"/>
      <c r="G90" s="31">
        <v>194.6</v>
      </c>
      <c r="H90" s="31"/>
      <c r="I90" s="31"/>
      <c r="J90" s="31"/>
      <c r="K90" s="31"/>
      <c r="L90" s="31"/>
      <c r="M90" s="31"/>
      <c r="N90" s="31"/>
      <c r="O90" s="31"/>
      <c r="P90" s="31">
        <v>6</v>
      </c>
      <c r="Q90" s="31"/>
      <c r="R90" s="31">
        <f t="shared" si="24"/>
        <v>6</v>
      </c>
      <c r="S90" s="30">
        <f t="shared" si="23"/>
        <v>200.6</v>
      </c>
      <c r="T90" s="35">
        <f t="shared" si="25"/>
        <v>0</v>
      </c>
      <c r="U90" s="31">
        <f aca="true" t="shared" si="26" ref="U90:U116">SUM(G90+N90+P90+Q90)</f>
        <v>200.6</v>
      </c>
    </row>
    <row r="91" spans="1:21" s="4" customFormat="1" ht="32.25" customHeight="1">
      <c r="A91" s="252" t="s">
        <v>78</v>
      </c>
      <c r="B91" s="268" t="s">
        <v>885</v>
      </c>
      <c r="C91" s="268" t="s">
        <v>847</v>
      </c>
      <c r="D91" s="271"/>
      <c r="E91" s="35">
        <f t="shared" si="22"/>
        <v>379</v>
      </c>
      <c r="F91" s="31"/>
      <c r="G91" s="31">
        <v>379</v>
      </c>
      <c r="H91" s="31"/>
      <c r="I91" s="31"/>
      <c r="J91" s="31"/>
      <c r="K91" s="31"/>
      <c r="L91" s="31"/>
      <c r="M91" s="31"/>
      <c r="N91" s="31"/>
      <c r="O91" s="31"/>
      <c r="P91" s="31">
        <v>-143.9</v>
      </c>
      <c r="Q91" s="31"/>
      <c r="R91" s="31">
        <f t="shared" si="24"/>
        <v>-143.9</v>
      </c>
      <c r="S91" s="30">
        <f t="shared" si="23"/>
        <v>235.1</v>
      </c>
      <c r="T91" s="35">
        <f t="shared" si="25"/>
        <v>0</v>
      </c>
      <c r="U91" s="31">
        <f t="shared" si="26"/>
        <v>235.1</v>
      </c>
    </row>
    <row r="92" spans="1:21" s="4" customFormat="1" ht="30" customHeight="1">
      <c r="A92" s="252" t="s">
        <v>79</v>
      </c>
      <c r="B92" s="268" t="s">
        <v>885</v>
      </c>
      <c r="C92" s="268" t="s">
        <v>847</v>
      </c>
      <c r="D92" s="271"/>
      <c r="E92" s="35">
        <f t="shared" si="22"/>
        <v>816</v>
      </c>
      <c r="F92" s="31"/>
      <c r="G92" s="31">
        <v>816</v>
      </c>
      <c r="H92" s="31"/>
      <c r="I92" s="31"/>
      <c r="J92" s="31"/>
      <c r="K92" s="31"/>
      <c r="L92" s="31"/>
      <c r="M92" s="31"/>
      <c r="N92" s="31"/>
      <c r="O92" s="31"/>
      <c r="P92" s="31">
        <v>-279.2</v>
      </c>
      <c r="Q92" s="31"/>
      <c r="R92" s="31">
        <f t="shared" si="24"/>
        <v>-279.2</v>
      </c>
      <c r="S92" s="30">
        <f t="shared" si="23"/>
        <v>536.8</v>
      </c>
      <c r="T92" s="35">
        <f t="shared" si="25"/>
        <v>0</v>
      </c>
      <c r="U92" s="31">
        <f t="shared" si="26"/>
        <v>536.8</v>
      </c>
    </row>
    <row r="93" spans="1:21" s="4" customFormat="1" ht="29.25" customHeight="1">
      <c r="A93" s="252" t="s">
        <v>80</v>
      </c>
      <c r="B93" s="268" t="s">
        <v>885</v>
      </c>
      <c r="C93" s="268" t="s">
        <v>847</v>
      </c>
      <c r="D93" s="271"/>
      <c r="E93" s="35">
        <f t="shared" si="22"/>
        <v>367.4</v>
      </c>
      <c r="F93" s="31"/>
      <c r="G93" s="31">
        <v>367.4</v>
      </c>
      <c r="H93" s="31"/>
      <c r="I93" s="31"/>
      <c r="J93" s="31"/>
      <c r="K93" s="31"/>
      <c r="L93" s="31"/>
      <c r="M93" s="31"/>
      <c r="N93" s="31"/>
      <c r="O93" s="31"/>
      <c r="P93" s="31">
        <v>-208.7</v>
      </c>
      <c r="Q93" s="31"/>
      <c r="R93" s="31">
        <f t="shared" si="24"/>
        <v>-208.7</v>
      </c>
      <c r="S93" s="30">
        <f t="shared" si="23"/>
        <v>158.7</v>
      </c>
      <c r="T93" s="35">
        <f t="shared" si="25"/>
        <v>0</v>
      </c>
      <c r="U93" s="31">
        <f t="shared" si="26"/>
        <v>158.7</v>
      </c>
    </row>
    <row r="94" spans="1:21" s="4" customFormat="1" ht="31.5" customHeight="1">
      <c r="A94" s="252" t="s">
        <v>554</v>
      </c>
      <c r="B94" s="268" t="s">
        <v>885</v>
      </c>
      <c r="C94" s="268" t="s">
        <v>847</v>
      </c>
      <c r="D94" s="271"/>
      <c r="E94" s="35">
        <f t="shared" si="22"/>
        <v>315.4</v>
      </c>
      <c r="F94" s="31"/>
      <c r="G94" s="31">
        <v>315.4</v>
      </c>
      <c r="H94" s="31"/>
      <c r="I94" s="31"/>
      <c r="J94" s="31"/>
      <c r="K94" s="31"/>
      <c r="L94" s="31"/>
      <c r="M94" s="31"/>
      <c r="N94" s="31"/>
      <c r="O94" s="31"/>
      <c r="P94" s="31">
        <v>-219.8</v>
      </c>
      <c r="Q94" s="31"/>
      <c r="R94" s="31">
        <f t="shared" si="24"/>
        <v>-219.8</v>
      </c>
      <c r="S94" s="30">
        <f t="shared" si="23"/>
        <v>95.59999999999997</v>
      </c>
      <c r="T94" s="35">
        <f t="shared" si="25"/>
        <v>0</v>
      </c>
      <c r="U94" s="31">
        <f t="shared" si="26"/>
        <v>95.59999999999997</v>
      </c>
    </row>
    <row r="95" spans="1:21" s="4" customFormat="1" ht="31.5" customHeight="1">
      <c r="A95" s="252" t="s">
        <v>660</v>
      </c>
      <c r="B95" s="268" t="s">
        <v>885</v>
      </c>
      <c r="C95" s="268" t="s">
        <v>847</v>
      </c>
      <c r="D95" s="271"/>
      <c r="E95" s="35">
        <f t="shared" si="22"/>
        <v>350.5</v>
      </c>
      <c r="F95" s="31"/>
      <c r="G95" s="31">
        <v>350.5</v>
      </c>
      <c r="H95" s="31"/>
      <c r="I95" s="31"/>
      <c r="J95" s="31"/>
      <c r="K95" s="31"/>
      <c r="L95" s="31"/>
      <c r="M95" s="31"/>
      <c r="N95" s="31"/>
      <c r="O95" s="31"/>
      <c r="P95" s="31">
        <v>-236.8</v>
      </c>
      <c r="Q95" s="31"/>
      <c r="R95" s="31">
        <f t="shared" si="24"/>
        <v>-236.8</v>
      </c>
      <c r="S95" s="30">
        <f t="shared" si="23"/>
        <v>113.69999999999999</v>
      </c>
      <c r="T95" s="35">
        <f t="shared" si="25"/>
        <v>0</v>
      </c>
      <c r="U95" s="31">
        <f t="shared" si="26"/>
        <v>113.69999999999999</v>
      </c>
    </row>
    <row r="96" spans="1:21" s="4" customFormat="1" ht="28.5" customHeight="1">
      <c r="A96" s="253" t="s">
        <v>957</v>
      </c>
      <c r="B96" s="267" t="s">
        <v>885</v>
      </c>
      <c r="C96" s="267" t="s">
        <v>152</v>
      </c>
      <c r="D96" s="35">
        <f>SUM(D97)</f>
        <v>7401.9</v>
      </c>
      <c r="E96" s="35">
        <f>SUM(F96:G96)</f>
        <v>10043.599999999999</v>
      </c>
      <c r="F96" s="35">
        <f>SUM(F97:F98)</f>
        <v>0</v>
      </c>
      <c r="G96" s="35">
        <f>SUM(G97+G98)</f>
        <v>10043.599999999999</v>
      </c>
      <c r="H96" s="35"/>
      <c r="I96" s="35"/>
      <c r="J96" s="35"/>
      <c r="K96" s="35"/>
      <c r="L96" s="35"/>
      <c r="M96" s="35"/>
      <c r="N96" s="35">
        <f>N97</f>
        <v>0</v>
      </c>
      <c r="O96" s="35"/>
      <c r="P96" s="35">
        <f>SUM(P97:P98)</f>
        <v>-1194.5</v>
      </c>
      <c r="Q96" s="35"/>
      <c r="R96" s="31">
        <f t="shared" si="24"/>
        <v>-1194.5</v>
      </c>
      <c r="S96" s="30">
        <f aca="true" t="shared" si="27" ref="S96:S123">SUM(U96+T96)</f>
        <v>8849.099999999999</v>
      </c>
      <c r="T96" s="35">
        <f t="shared" si="25"/>
        <v>0</v>
      </c>
      <c r="U96" s="35">
        <f t="shared" si="26"/>
        <v>8849.099999999999</v>
      </c>
    </row>
    <row r="97" spans="1:21" s="4" customFormat="1" ht="30" customHeight="1">
      <c r="A97" s="252" t="s">
        <v>765</v>
      </c>
      <c r="B97" s="268" t="s">
        <v>885</v>
      </c>
      <c r="C97" s="268" t="s">
        <v>152</v>
      </c>
      <c r="D97" s="31">
        <v>7401.9</v>
      </c>
      <c r="E97" s="35">
        <f>SUM(F97:G97)</f>
        <v>10003.8</v>
      </c>
      <c r="F97" s="31"/>
      <c r="G97" s="31">
        <v>10003.8</v>
      </c>
      <c r="H97" s="31"/>
      <c r="I97" s="31"/>
      <c r="J97" s="31"/>
      <c r="K97" s="31"/>
      <c r="L97" s="31"/>
      <c r="M97" s="31"/>
      <c r="N97" s="31"/>
      <c r="O97" s="31"/>
      <c r="P97" s="31">
        <v>-1194.5</v>
      </c>
      <c r="Q97" s="31"/>
      <c r="R97" s="31">
        <f t="shared" si="24"/>
        <v>-1194.5</v>
      </c>
      <c r="S97" s="30">
        <f t="shared" si="27"/>
        <v>8809.3</v>
      </c>
      <c r="T97" s="35">
        <f t="shared" si="25"/>
        <v>0</v>
      </c>
      <c r="U97" s="31">
        <f t="shared" si="26"/>
        <v>8809.3</v>
      </c>
    </row>
    <row r="98" spans="1:21" s="4" customFormat="1" ht="49.5" customHeight="1">
      <c r="A98" s="252" t="s">
        <v>642</v>
      </c>
      <c r="B98" s="268" t="s">
        <v>885</v>
      </c>
      <c r="C98" s="268" t="s">
        <v>152</v>
      </c>
      <c r="D98" s="271"/>
      <c r="E98" s="35">
        <f>SUM(F98:G98)</f>
        <v>39.8</v>
      </c>
      <c r="F98" s="31">
        <v>0</v>
      </c>
      <c r="G98" s="31">
        <v>39.8</v>
      </c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>
        <f t="shared" si="24"/>
        <v>0</v>
      </c>
      <c r="S98" s="30">
        <f t="shared" si="27"/>
        <v>39.8</v>
      </c>
      <c r="T98" s="35">
        <f t="shared" si="25"/>
        <v>0</v>
      </c>
      <c r="U98" s="31">
        <f t="shared" si="26"/>
        <v>39.8</v>
      </c>
    </row>
    <row r="99" spans="1:21" s="4" customFormat="1" ht="32.25" customHeight="1">
      <c r="A99" s="253" t="s">
        <v>958</v>
      </c>
      <c r="B99" s="267" t="s">
        <v>885</v>
      </c>
      <c r="C99" s="267" t="s">
        <v>167</v>
      </c>
      <c r="D99" s="33">
        <f>SUM(D100)</f>
        <v>8500</v>
      </c>
      <c r="E99" s="35">
        <f>SUM(E100)</f>
        <v>5094.7</v>
      </c>
      <c r="F99" s="35">
        <f>SUM(F100)</f>
        <v>5094.7</v>
      </c>
      <c r="G99" s="35">
        <f>SUM(G100)</f>
        <v>0</v>
      </c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1">
        <f t="shared" si="24"/>
        <v>0</v>
      </c>
      <c r="S99" s="30">
        <f t="shared" si="27"/>
        <v>5094.7</v>
      </c>
      <c r="T99" s="35">
        <f t="shared" si="25"/>
        <v>5094.7</v>
      </c>
      <c r="U99" s="35">
        <f t="shared" si="26"/>
        <v>0</v>
      </c>
    </row>
    <row r="100" spans="1:21" s="4" customFormat="1" ht="30.75" customHeight="1">
      <c r="A100" s="252" t="s">
        <v>960</v>
      </c>
      <c r="B100" s="274" t="s">
        <v>885</v>
      </c>
      <c r="C100" s="274" t="s">
        <v>167</v>
      </c>
      <c r="D100" s="31">
        <f>SUM('[3]2011'!$S$35)</f>
        <v>8500</v>
      </c>
      <c r="E100" s="35">
        <f aca="true" t="shared" si="28" ref="E100:E119">SUM(F100:G100)</f>
        <v>5094.7</v>
      </c>
      <c r="F100" s="31">
        <v>5094.7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>
        <f t="shared" si="24"/>
        <v>0</v>
      </c>
      <c r="S100" s="30">
        <f t="shared" si="27"/>
        <v>5094.7</v>
      </c>
      <c r="T100" s="35">
        <f t="shared" si="25"/>
        <v>5094.7</v>
      </c>
      <c r="U100" s="31">
        <f t="shared" si="26"/>
        <v>0</v>
      </c>
    </row>
    <row r="101" spans="1:21" s="4" customFormat="1" ht="26.25">
      <c r="A101" s="253" t="s">
        <v>961</v>
      </c>
      <c r="B101" s="275" t="s">
        <v>885</v>
      </c>
      <c r="C101" s="275" t="s">
        <v>151</v>
      </c>
      <c r="D101" s="35">
        <f>SUM(D102)</f>
        <v>1684.9</v>
      </c>
      <c r="E101" s="35">
        <f t="shared" si="28"/>
        <v>0</v>
      </c>
      <c r="F101" s="35">
        <f>SUM(F102)</f>
        <v>0</v>
      </c>
      <c r="G101" s="35">
        <f>SUM(G102)</f>
        <v>0</v>
      </c>
      <c r="H101" s="35">
        <f aca="true" t="shared" si="29" ref="H101:Q101">SUM(H102)</f>
        <v>0</v>
      </c>
      <c r="I101" s="35">
        <f>SUM(I102)</f>
        <v>0</v>
      </c>
      <c r="J101" s="35"/>
      <c r="K101" s="35">
        <f>SUM(K102)</f>
        <v>0</v>
      </c>
      <c r="L101" s="35">
        <f t="shared" si="29"/>
        <v>0</v>
      </c>
      <c r="M101" s="35">
        <f t="shared" si="29"/>
        <v>0</v>
      </c>
      <c r="N101" s="35">
        <f t="shared" si="29"/>
        <v>0</v>
      </c>
      <c r="O101" s="35"/>
      <c r="P101" s="35">
        <f t="shared" si="29"/>
        <v>0</v>
      </c>
      <c r="Q101" s="35">
        <f t="shared" si="29"/>
        <v>0</v>
      </c>
      <c r="R101" s="31">
        <f t="shared" si="24"/>
        <v>0</v>
      </c>
      <c r="S101" s="30">
        <f t="shared" si="27"/>
        <v>0</v>
      </c>
      <c r="T101" s="35">
        <f t="shared" si="25"/>
        <v>0</v>
      </c>
      <c r="U101" s="35">
        <f t="shared" si="26"/>
        <v>0</v>
      </c>
    </row>
    <row r="102" spans="1:21" s="4" customFormat="1" ht="61.5" customHeight="1">
      <c r="A102" s="252" t="s">
        <v>971</v>
      </c>
      <c r="B102" s="274" t="s">
        <v>885</v>
      </c>
      <c r="C102" s="274" t="s">
        <v>151</v>
      </c>
      <c r="D102" s="276">
        <v>1684.9</v>
      </c>
      <c r="E102" s="35">
        <f t="shared" si="28"/>
        <v>0</v>
      </c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>
        <f t="shared" si="24"/>
        <v>0</v>
      </c>
      <c r="S102" s="30">
        <f t="shared" si="27"/>
        <v>0</v>
      </c>
      <c r="T102" s="35">
        <f t="shared" si="25"/>
        <v>0</v>
      </c>
      <c r="U102" s="31">
        <f t="shared" si="26"/>
        <v>0</v>
      </c>
    </row>
    <row r="103" spans="1:21" s="4" customFormat="1" ht="27.75" customHeight="1">
      <c r="A103" s="253" t="s">
        <v>962</v>
      </c>
      <c r="B103" s="275" t="s">
        <v>885</v>
      </c>
      <c r="C103" s="275" t="s">
        <v>268</v>
      </c>
      <c r="D103" s="35">
        <f>SUM(D104+D105+D110+D111+D112+D113)</f>
        <v>24932.9</v>
      </c>
      <c r="E103" s="35">
        <f t="shared" si="28"/>
        <v>23396.6</v>
      </c>
      <c r="F103" s="35">
        <f aca="true" t="shared" si="30" ref="F103:P103">SUM(F104+F105+F110+F111+F112+F113)</f>
        <v>23396.6</v>
      </c>
      <c r="G103" s="35">
        <f t="shared" si="30"/>
        <v>0</v>
      </c>
      <c r="H103" s="35">
        <f t="shared" si="30"/>
        <v>0</v>
      </c>
      <c r="I103" s="35">
        <f>SUM(I104+I105+I110+I111+I112+I113)</f>
        <v>0</v>
      </c>
      <c r="J103" s="35"/>
      <c r="K103" s="35">
        <f>SUM(K104+K105+K110+K111+K112+K113)</f>
        <v>70.4</v>
      </c>
      <c r="L103" s="35">
        <f>SUM(L104+L105+L110+L111+L112+L113)</f>
        <v>0</v>
      </c>
      <c r="M103" s="35">
        <f t="shared" si="30"/>
        <v>0</v>
      </c>
      <c r="N103" s="35">
        <f t="shared" si="30"/>
        <v>0</v>
      </c>
      <c r="O103" s="35"/>
      <c r="P103" s="35">
        <f t="shared" si="30"/>
        <v>0</v>
      </c>
      <c r="Q103" s="35"/>
      <c r="R103" s="31">
        <f t="shared" si="24"/>
        <v>70.4</v>
      </c>
      <c r="S103" s="30">
        <f t="shared" si="27"/>
        <v>23467</v>
      </c>
      <c r="T103" s="35">
        <f t="shared" si="25"/>
        <v>23467</v>
      </c>
      <c r="U103" s="35">
        <f t="shared" si="26"/>
        <v>0</v>
      </c>
    </row>
    <row r="104" spans="1:21" s="4" customFormat="1" ht="28.5" customHeight="1">
      <c r="A104" s="252" t="s">
        <v>384</v>
      </c>
      <c r="B104" s="274" t="s">
        <v>885</v>
      </c>
      <c r="C104" s="268" t="s">
        <v>268</v>
      </c>
      <c r="D104" s="31">
        <v>13659.3</v>
      </c>
      <c r="E104" s="35">
        <f t="shared" si="28"/>
        <v>12156.9</v>
      </c>
      <c r="F104" s="31">
        <v>12156.9</v>
      </c>
      <c r="G104" s="31"/>
      <c r="H104" s="31"/>
      <c r="I104" s="31"/>
      <c r="J104" s="31"/>
      <c r="K104" s="31">
        <v>70.4</v>
      </c>
      <c r="L104" s="31"/>
      <c r="M104" s="31"/>
      <c r="N104" s="31"/>
      <c r="O104" s="31"/>
      <c r="P104" s="31"/>
      <c r="Q104" s="31"/>
      <c r="R104" s="31">
        <f t="shared" si="24"/>
        <v>70.4</v>
      </c>
      <c r="S104" s="30">
        <f t="shared" si="27"/>
        <v>12227.3</v>
      </c>
      <c r="T104" s="35">
        <f t="shared" si="25"/>
        <v>12227.3</v>
      </c>
      <c r="U104" s="31">
        <f t="shared" si="26"/>
        <v>0</v>
      </c>
    </row>
    <row r="105" spans="1:21" s="4" customFormat="1" ht="54" customHeight="1">
      <c r="A105" s="252" t="s">
        <v>755</v>
      </c>
      <c r="B105" s="274" t="s">
        <v>885</v>
      </c>
      <c r="C105" s="268" t="s">
        <v>268</v>
      </c>
      <c r="D105" s="31">
        <v>9020.6</v>
      </c>
      <c r="E105" s="35">
        <f t="shared" si="28"/>
        <v>9020.599999999999</v>
      </c>
      <c r="F105" s="31">
        <f>SUM(F106+F107+F108+F109)</f>
        <v>9020.599999999999</v>
      </c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>
        <f t="shared" si="24"/>
        <v>0</v>
      </c>
      <c r="S105" s="30">
        <f t="shared" si="27"/>
        <v>9020.599999999999</v>
      </c>
      <c r="T105" s="35">
        <f t="shared" si="25"/>
        <v>9020.599999999999</v>
      </c>
      <c r="U105" s="31">
        <f t="shared" si="26"/>
        <v>0</v>
      </c>
    </row>
    <row r="106" spans="1:21" s="4" customFormat="1" ht="28.5" customHeight="1">
      <c r="A106" s="252" t="s">
        <v>617</v>
      </c>
      <c r="B106" s="274" t="s">
        <v>885</v>
      </c>
      <c r="C106" s="268" t="s">
        <v>268</v>
      </c>
      <c r="D106" s="31">
        <v>9020.6</v>
      </c>
      <c r="E106" s="35">
        <f t="shared" si="28"/>
        <v>6081.9</v>
      </c>
      <c r="F106" s="31">
        <v>6081.9</v>
      </c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>
        <f t="shared" si="24"/>
        <v>0</v>
      </c>
      <c r="S106" s="30">
        <f t="shared" si="27"/>
        <v>6081.9</v>
      </c>
      <c r="T106" s="35">
        <f t="shared" si="25"/>
        <v>6081.9</v>
      </c>
      <c r="U106" s="31">
        <f t="shared" si="26"/>
        <v>0</v>
      </c>
    </row>
    <row r="107" spans="1:21" s="4" customFormat="1" ht="28.5" customHeight="1">
      <c r="A107" s="252" t="s">
        <v>1091</v>
      </c>
      <c r="B107" s="274" t="s">
        <v>885</v>
      </c>
      <c r="C107" s="268" t="s">
        <v>268</v>
      </c>
      <c r="D107" s="31"/>
      <c r="E107" s="35">
        <f t="shared" si="28"/>
        <v>73.7</v>
      </c>
      <c r="F107" s="31">
        <v>73.7</v>
      </c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>
        <f t="shared" si="24"/>
        <v>0</v>
      </c>
      <c r="S107" s="30">
        <f t="shared" si="27"/>
        <v>73.7</v>
      </c>
      <c r="T107" s="35">
        <f t="shared" si="25"/>
        <v>73.7</v>
      </c>
      <c r="U107" s="31">
        <f t="shared" si="26"/>
        <v>0</v>
      </c>
    </row>
    <row r="108" spans="1:21" s="4" customFormat="1" ht="28.5" customHeight="1">
      <c r="A108" s="252" t="s">
        <v>1092</v>
      </c>
      <c r="B108" s="274" t="s">
        <v>885</v>
      </c>
      <c r="C108" s="268" t="s">
        <v>268</v>
      </c>
      <c r="D108" s="31"/>
      <c r="E108" s="35">
        <f t="shared" si="28"/>
        <v>73.7</v>
      </c>
      <c r="F108" s="31">
        <v>73.7</v>
      </c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>
        <f t="shared" si="24"/>
        <v>0</v>
      </c>
      <c r="S108" s="30">
        <f t="shared" si="27"/>
        <v>73.7</v>
      </c>
      <c r="T108" s="35">
        <f t="shared" si="25"/>
        <v>73.7</v>
      </c>
      <c r="U108" s="31">
        <f t="shared" si="26"/>
        <v>0</v>
      </c>
    </row>
    <row r="109" spans="1:21" s="4" customFormat="1" ht="28.5" customHeight="1">
      <c r="A109" s="252" t="s">
        <v>1093</v>
      </c>
      <c r="B109" s="274" t="s">
        <v>885</v>
      </c>
      <c r="C109" s="268" t="s">
        <v>268</v>
      </c>
      <c r="D109" s="31"/>
      <c r="E109" s="35">
        <f t="shared" si="28"/>
        <v>2791.3</v>
      </c>
      <c r="F109" s="31">
        <v>2791.3</v>
      </c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>
        <f t="shared" si="24"/>
        <v>0</v>
      </c>
      <c r="S109" s="30">
        <f t="shared" si="27"/>
        <v>2791.3</v>
      </c>
      <c r="T109" s="35">
        <f t="shared" si="25"/>
        <v>2791.3</v>
      </c>
      <c r="U109" s="31">
        <f t="shared" si="26"/>
        <v>0</v>
      </c>
    </row>
    <row r="110" spans="1:21" s="4" customFormat="1" ht="30" customHeight="1">
      <c r="A110" s="277" t="s">
        <v>664</v>
      </c>
      <c r="B110" s="274" t="s">
        <v>885</v>
      </c>
      <c r="C110" s="268" t="s">
        <v>268</v>
      </c>
      <c r="D110" s="31">
        <v>890</v>
      </c>
      <c r="E110" s="35">
        <f t="shared" si="28"/>
        <v>890</v>
      </c>
      <c r="F110" s="31">
        <v>890</v>
      </c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>
        <f t="shared" si="24"/>
        <v>0</v>
      </c>
      <c r="S110" s="30">
        <f t="shared" si="27"/>
        <v>890</v>
      </c>
      <c r="T110" s="35">
        <f t="shared" si="25"/>
        <v>890</v>
      </c>
      <c r="U110" s="31">
        <f t="shared" si="26"/>
        <v>0</v>
      </c>
    </row>
    <row r="111" spans="1:21" s="4" customFormat="1" ht="24.75" customHeight="1">
      <c r="A111" s="277" t="s">
        <v>662</v>
      </c>
      <c r="B111" s="274" t="s">
        <v>885</v>
      </c>
      <c r="C111" s="268" t="s">
        <v>268</v>
      </c>
      <c r="D111" s="31">
        <v>48</v>
      </c>
      <c r="E111" s="35">
        <f t="shared" si="28"/>
        <v>48</v>
      </c>
      <c r="F111" s="31">
        <v>48</v>
      </c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>
        <f t="shared" si="24"/>
        <v>0</v>
      </c>
      <c r="S111" s="30">
        <f t="shared" si="27"/>
        <v>48</v>
      </c>
      <c r="T111" s="35">
        <f t="shared" si="25"/>
        <v>48</v>
      </c>
      <c r="U111" s="31">
        <f t="shared" si="26"/>
        <v>0</v>
      </c>
    </row>
    <row r="112" spans="1:21" s="4" customFormat="1" ht="25.5" customHeight="1">
      <c r="A112" s="277" t="s">
        <v>663</v>
      </c>
      <c r="B112" s="274" t="s">
        <v>885</v>
      </c>
      <c r="C112" s="268" t="s">
        <v>268</v>
      </c>
      <c r="D112" s="31">
        <v>970</v>
      </c>
      <c r="E112" s="35">
        <f>SUM(F112:G112)</f>
        <v>936.1</v>
      </c>
      <c r="F112" s="31">
        <v>936.1</v>
      </c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>
        <f t="shared" si="24"/>
        <v>0</v>
      </c>
      <c r="S112" s="30">
        <f t="shared" si="27"/>
        <v>936.1</v>
      </c>
      <c r="T112" s="35">
        <f t="shared" si="25"/>
        <v>936.1</v>
      </c>
      <c r="U112" s="31">
        <f t="shared" si="26"/>
        <v>0</v>
      </c>
    </row>
    <row r="113" spans="1:21" s="4" customFormat="1" ht="27.75" customHeight="1">
      <c r="A113" s="277" t="s">
        <v>665</v>
      </c>
      <c r="B113" s="274" t="s">
        <v>885</v>
      </c>
      <c r="C113" s="268" t="s">
        <v>268</v>
      </c>
      <c r="D113" s="31">
        <v>345</v>
      </c>
      <c r="E113" s="35">
        <f>SUM(F113:G113)</f>
        <v>345</v>
      </c>
      <c r="F113" s="31">
        <v>345</v>
      </c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>
        <f t="shared" si="24"/>
        <v>0</v>
      </c>
      <c r="S113" s="30">
        <f t="shared" si="27"/>
        <v>345</v>
      </c>
      <c r="T113" s="35">
        <f t="shared" si="25"/>
        <v>345</v>
      </c>
      <c r="U113" s="31">
        <f t="shared" si="26"/>
        <v>0</v>
      </c>
    </row>
    <row r="114" spans="1:21" s="4" customFormat="1" ht="28.5" customHeight="1" hidden="1">
      <c r="A114" s="252" t="s">
        <v>145</v>
      </c>
      <c r="B114" s="274" t="s">
        <v>526</v>
      </c>
      <c r="C114" s="268" t="s">
        <v>963</v>
      </c>
      <c r="D114" s="31">
        <v>0</v>
      </c>
      <c r="E114" s="35">
        <f t="shared" si="28"/>
        <v>0</v>
      </c>
      <c r="F114" s="31">
        <v>0</v>
      </c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>
        <f t="shared" si="24"/>
        <v>0</v>
      </c>
      <c r="S114" s="30">
        <f t="shared" si="27"/>
        <v>0</v>
      </c>
      <c r="T114" s="35">
        <f t="shared" si="25"/>
        <v>0</v>
      </c>
      <c r="U114" s="31">
        <f t="shared" si="26"/>
        <v>0</v>
      </c>
    </row>
    <row r="115" spans="1:21" s="4" customFormat="1" ht="30.75" customHeight="1">
      <c r="A115" s="253" t="s">
        <v>146</v>
      </c>
      <c r="B115" s="275" t="s">
        <v>885</v>
      </c>
      <c r="C115" s="267" t="s">
        <v>1043</v>
      </c>
      <c r="D115" s="36">
        <f>SUM(D116:D120)</f>
        <v>24455.9</v>
      </c>
      <c r="E115" s="35">
        <f t="shared" si="28"/>
        <v>30815.4</v>
      </c>
      <c r="F115" s="33">
        <f>SUM(F116+F117+F118+F119+F120+F122)</f>
        <v>28387.300000000003</v>
      </c>
      <c r="G115" s="33">
        <f>SUM(G116+G117+G118+G119+G120)</f>
        <v>2428.1</v>
      </c>
      <c r="H115" s="33">
        <f>SUM(H116+H117+H118+H119+H120)</f>
        <v>0</v>
      </c>
      <c r="I115" s="33">
        <f>SUM(I116+I117+I118+I119+I120+I122)</f>
        <v>0</v>
      </c>
      <c r="J115" s="33">
        <f aca="true" t="shared" si="31" ref="J115:Q115">SUM(J116+J117+J118+J119+J120+J122)</f>
        <v>0</v>
      </c>
      <c r="K115" s="33">
        <f t="shared" si="31"/>
        <v>224.2</v>
      </c>
      <c r="L115" s="33">
        <f t="shared" si="31"/>
        <v>0</v>
      </c>
      <c r="M115" s="33">
        <f t="shared" si="31"/>
        <v>0</v>
      </c>
      <c r="N115" s="33">
        <f t="shared" si="31"/>
        <v>0</v>
      </c>
      <c r="O115" s="33"/>
      <c r="P115" s="33">
        <f>SUM(P121)</f>
        <v>2433.6</v>
      </c>
      <c r="Q115" s="33">
        <f t="shared" si="31"/>
        <v>0</v>
      </c>
      <c r="R115" s="31">
        <f>SUM(R116:R122)</f>
        <v>2657.7999999999997</v>
      </c>
      <c r="S115" s="30">
        <f t="shared" si="27"/>
        <v>33473.200000000004</v>
      </c>
      <c r="T115" s="35">
        <f>SUM(T116:T122)</f>
        <v>28611.500000000004</v>
      </c>
      <c r="U115" s="35">
        <f>SUM(U116:U122)</f>
        <v>4861.7</v>
      </c>
    </row>
    <row r="116" spans="1:21" s="4" customFormat="1" ht="28.5" customHeight="1">
      <c r="A116" s="252" t="s">
        <v>972</v>
      </c>
      <c r="B116" s="274" t="s">
        <v>885</v>
      </c>
      <c r="C116" s="268" t="s">
        <v>1043</v>
      </c>
      <c r="D116" s="31">
        <v>22555.9</v>
      </c>
      <c r="E116" s="35">
        <f t="shared" si="28"/>
        <v>22173.4</v>
      </c>
      <c r="F116" s="31">
        <v>22173.4</v>
      </c>
      <c r="G116" s="31"/>
      <c r="H116" s="31"/>
      <c r="I116" s="31"/>
      <c r="J116" s="31"/>
      <c r="K116" s="31">
        <v>124.2</v>
      </c>
      <c r="L116" s="31"/>
      <c r="M116" s="31"/>
      <c r="N116" s="31"/>
      <c r="O116" s="31"/>
      <c r="P116" s="31"/>
      <c r="Q116" s="31"/>
      <c r="R116" s="31">
        <f t="shared" si="24"/>
        <v>124.2</v>
      </c>
      <c r="S116" s="30">
        <f t="shared" si="27"/>
        <v>22297.600000000002</v>
      </c>
      <c r="T116" s="35">
        <f t="shared" si="25"/>
        <v>22297.600000000002</v>
      </c>
      <c r="U116" s="31">
        <f t="shared" si="26"/>
        <v>0</v>
      </c>
    </row>
    <row r="117" spans="1:21" s="4" customFormat="1" ht="30.75" customHeight="1">
      <c r="A117" s="252" t="s">
        <v>677</v>
      </c>
      <c r="B117" s="274" t="s">
        <v>885</v>
      </c>
      <c r="C117" s="268" t="s">
        <v>1043</v>
      </c>
      <c r="D117" s="31"/>
      <c r="E117" s="35">
        <f t="shared" si="28"/>
        <v>3481.9</v>
      </c>
      <c r="F117" s="31">
        <v>3481.9</v>
      </c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>
        <f t="shared" si="24"/>
        <v>0</v>
      </c>
      <c r="S117" s="30">
        <f t="shared" si="27"/>
        <v>3481.9</v>
      </c>
      <c r="T117" s="35">
        <f t="shared" si="25"/>
        <v>3481.9</v>
      </c>
      <c r="U117" s="31"/>
    </row>
    <row r="118" spans="1:21" s="4" customFormat="1" ht="28.5" customHeight="1">
      <c r="A118" s="252" t="s">
        <v>1041</v>
      </c>
      <c r="B118" s="274" t="s">
        <v>885</v>
      </c>
      <c r="C118" s="268" t="s">
        <v>1043</v>
      </c>
      <c r="D118" s="31">
        <v>1000</v>
      </c>
      <c r="E118" s="35">
        <f t="shared" si="28"/>
        <v>1100</v>
      </c>
      <c r="F118" s="31">
        <v>1100</v>
      </c>
      <c r="G118" s="31"/>
      <c r="H118" s="31"/>
      <c r="I118" s="31"/>
      <c r="J118" s="31"/>
      <c r="K118" s="31">
        <v>100</v>
      </c>
      <c r="L118" s="31"/>
      <c r="M118" s="31"/>
      <c r="N118" s="31"/>
      <c r="O118" s="31"/>
      <c r="P118" s="31"/>
      <c r="Q118" s="31"/>
      <c r="R118" s="31">
        <f t="shared" si="24"/>
        <v>100</v>
      </c>
      <c r="S118" s="30">
        <f t="shared" si="27"/>
        <v>1200</v>
      </c>
      <c r="T118" s="35">
        <f t="shared" si="25"/>
        <v>1200</v>
      </c>
      <c r="U118" s="31">
        <f>SUM(G118+N118+P118+Q118)</f>
        <v>0</v>
      </c>
    </row>
    <row r="119" spans="1:21" s="4" customFormat="1" ht="28.5" customHeight="1">
      <c r="A119" s="252" t="s">
        <v>618</v>
      </c>
      <c r="B119" s="274" t="s">
        <v>885</v>
      </c>
      <c r="C119" s="268" t="s">
        <v>1043</v>
      </c>
      <c r="D119" s="31"/>
      <c r="E119" s="35">
        <f t="shared" si="28"/>
        <v>0</v>
      </c>
      <c r="F119" s="31"/>
      <c r="G119" s="31"/>
      <c r="H119" s="31"/>
      <c r="I119" s="32"/>
      <c r="J119" s="32"/>
      <c r="K119" s="32"/>
      <c r="L119" s="32"/>
      <c r="M119" s="31"/>
      <c r="N119" s="31"/>
      <c r="O119" s="31"/>
      <c r="P119" s="31"/>
      <c r="Q119" s="31"/>
      <c r="R119" s="31">
        <f t="shared" si="24"/>
        <v>0</v>
      </c>
      <c r="S119" s="30">
        <f t="shared" si="27"/>
        <v>0</v>
      </c>
      <c r="T119" s="35">
        <f t="shared" si="25"/>
        <v>0</v>
      </c>
      <c r="U119" s="31">
        <f>SUM(G119+N119+P119+Q119)</f>
        <v>0</v>
      </c>
    </row>
    <row r="120" spans="1:21" s="4" customFormat="1" ht="71.25" customHeight="1">
      <c r="A120" s="252" t="s">
        <v>147</v>
      </c>
      <c r="B120" s="274" t="s">
        <v>885</v>
      </c>
      <c r="C120" s="268" t="s">
        <v>1043</v>
      </c>
      <c r="D120" s="31">
        <v>900</v>
      </c>
      <c r="E120" s="35">
        <f>SUM(F120:G120)</f>
        <v>3328.1</v>
      </c>
      <c r="F120" s="31">
        <v>900</v>
      </c>
      <c r="G120" s="31">
        <v>2428.1</v>
      </c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>
        <f t="shared" si="24"/>
        <v>0</v>
      </c>
      <c r="S120" s="30">
        <f t="shared" si="27"/>
        <v>3328.1</v>
      </c>
      <c r="T120" s="35">
        <f t="shared" si="25"/>
        <v>900</v>
      </c>
      <c r="U120" s="31">
        <f>SUM(G120+N120+P120+Q120)</f>
        <v>2428.1</v>
      </c>
    </row>
    <row r="121" spans="1:21" s="4" customFormat="1" ht="51.75" customHeight="1">
      <c r="A121" s="252" t="s">
        <v>429</v>
      </c>
      <c r="B121" s="274" t="s">
        <v>885</v>
      </c>
      <c r="C121" s="268" t="s">
        <v>1043</v>
      </c>
      <c r="D121" s="31"/>
      <c r="E121" s="35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>
        <v>2433.6</v>
      </c>
      <c r="Q121" s="31"/>
      <c r="R121" s="31">
        <f t="shared" si="24"/>
        <v>2433.6</v>
      </c>
      <c r="S121" s="30">
        <f t="shared" si="27"/>
        <v>2433.6</v>
      </c>
      <c r="T121" s="35">
        <f t="shared" si="25"/>
        <v>0</v>
      </c>
      <c r="U121" s="31">
        <f>SUM(G121+N121+P121+Q121)</f>
        <v>2433.6</v>
      </c>
    </row>
    <row r="122" spans="1:21" s="4" customFormat="1" ht="48.75" customHeight="1">
      <c r="A122" s="252" t="s">
        <v>385</v>
      </c>
      <c r="B122" s="274" t="s">
        <v>885</v>
      </c>
      <c r="C122" s="268" t="s">
        <v>1043</v>
      </c>
      <c r="D122" s="31"/>
      <c r="E122" s="35"/>
      <c r="F122" s="31">
        <v>732</v>
      </c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>
        <f t="shared" si="24"/>
        <v>0</v>
      </c>
      <c r="S122" s="30">
        <f t="shared" si="27"/>
        <v>732</v>
      </c>
      <c r="T122" s="35">
        <f t="shared" si="25"/>
        <v>732</v>
      </c>
      <c r="U122" s="31">
        <f>SUM(G122+N122+P122+Q122)</f>
        <v>0</v>
      </c>
    </row>
    <row r="123" spans="1:21" s="4" customFormat="1" ht="31.5" customHeight="1">
      <c r="A123" s="278" t="s">
        <v>1047</v>
      </c>
      <c r="B123" s="267" t="s">
        <v>152</v>
      </c>
      <c r="C123" s="267" t="s">
        <v>848</v>
      </c>
      <c r="D123" s="30">
        <f aca="true" t="shared" si="32" ref="D123:Q123">SUM(D124+D141+D152)</f>
        <v>95860.9</v>
      </c>
      <c r="E123" s="30">
        <f>SUM(E124+E141+E152)</f>
        <v>591349.1000000001</v>
      </c>
      <c r="F123" s="30">
        <f>SUM(F124+F141+F152)</f>
        <v>199151.7</v>
      </c>
      <c r="G123" s="30">
        <f t="shared" si="32"/>
        <v>392197.4</v>
      </c>
      <c r="H123" s="30">
        <f t="shared" si="32"/>
        <v>0</v>
      </c>
      <c r="I123" s="30">
        <f>SUM(I124+I141+I152)</f>
        <v>0</v>
      </c>
      <c r="J123" s="30">
        <f>SUM(J124+J141+J152)</f>
        <v>0</v>
      </c>
      <c r="K123" s="30">
        <f>SUM(K124+K141+K152)</f>
        <v>14633.1</v>
      </c>
      <c r="L123" s="30">
        <f>SUM(L124+L141+L152)</f>
        <v>0</v>
      </c>
      <c r="M123" s="30">
        <f t="shared" si="32"/>
        <v>0</v>
      </c>
      <c r="N123" s="30">
        <f t="shared" si="32"/>
        <v>-53.599999999999994</v>
      </c>
      <c r="O123" s="30"/>
      <c r="P123" s="30">
        <f t="shared" si="32"/>
        <v>0</v>
      </c>
      <c r="Q123" s="30">
        <f t="shared" si="32"/>
        <v>0</v>
      </c>
      <c r="R123" s="31">
        <f t="shared" si="24"/>
        <v>14579.5</v>
      </c>
      <c r="S123" s="30">
        <f t="shared" si="27"/>
        <v>605928.6000000001</v>
      </c>
      <c r="T123" s="35">
        <f>SUM(T124+T141+T152)</f>
        <v>213731.2</v>
      </c>
      <c r="U123" s="35">
        <f>SUM(U124+U152+U141)</f>
        <v>392197.4</v>
      </c>
    </row>
    <row r="124" spans="1:21" s="4" customFormat="1" ht="31.5" customHeight="1">
      <c r="A124" s="278" t="s">
        <v>1048</v>
      </c>
      <c r="B124" s="267" t="s">
        <v>152</v>
      </c>
      <c r="C124" s="267" t="s">
        <v>847</v>
      </c>
      <c r="D124" s="30">
        <f>SUM(D125:D127)</f>
        <v>18438.7</v>
      </c>
      <c r="E124" s="30">
        <f>SUM(G124+F124)</f>
        <v>302110.10000000003</v>
      </c>
      <c r="F124" s="30">
        <f>SUM(F125+F127+F130+F131+F133+F137+F138+F136+F132+F135+F134)</f>
        <v>65432.4</v>
      </c>
      <c r="G124" s="30">
        <f>SUM(G125+G127+G130+G131+G133+G137+G138+G136)</f>
        <v>236677.7</v>
      </c>
      <c r="H124" s="30">
        <f>SUM(H125+H127+H130+H131+H133+H137+H138+H136)</f>
        <v>0</v>
      </c>
      <c r="I124" s="30">
        <f>SUM(I125+I127+I130+I131+I133+I137+I138+I136+I132+I126)</f>
        <v>0</v>
      </c>
      <c r="J124" s="30">
        <f>SUM(J125+J127+J130+J131+J133+J137+J138+J136+J135)</f>
        <v>0</v>
      </c>
      <c r="K124" s="30">
        <f>SUM(K125+K127+K130+K131+K133+K137+K138+K136+K135)</f>
        <v>13278.4</v>
      </c>
      <c r="L124" s="30">
        <f>SUM(L125+L127+L130+L131+L133+L137+L138+L136)</f>
        <v>0</v>
      </c>
      <c r="M124" s="30">
        <f>SUM(M125+M127+M130+M131+M133+M137+M138+M136+M134)</f>
        <v>0</v>
      </c>
      <c r="N124" s="30">
        <f>SUM(N125+N127+N130+N131+N133+N137+N138+N136+N132)</f>
        <v>-5.3</v>
      </c>
      <c r="O124" s="30"/>
      <c r="P124" s="30">
        <f>SUM(P125+P127+P130+P131+P133+P137+P138+P136)</f>
        <v>0</v>
      </c>
      <c r="Q124" s="30">
        <f>SUM(Q125:Q127)</f>
        <v>0</v>
      </c>
      <c r="R124" s="31">
        <f t="shared" si="24"/>
        <v>13273.1</v>
      </c>
      <c r="S124" s="30">
        <f>SUM(T124:U124)</f>
        <v>315383.2</v>
      </c>
      <c r="T124" s="35">
        <f>SUM(T125+T127+T130+T131+T132+T133+T134+T135+T136+T137+T138+T140)</f>
        <v>78705.5</v>
      </c>
      <c r="U124" s="35">
        <f>SUM(U125+U127+U130+U131+U136+U138)</f>
        <v>236677.7</v>
      </c>
    </row>
    <row r="125" spans="1:21" s="4" customFormat="1" ht="51" customHeight="1">
      <c r="A125" s="252" t="s">
        <v>967</v>
      </c>
      <c r="B125" s="274" t="s">
        <v>152</v>
      </c>
      <c r="C125" s="268" t="s">
        <v>847</v>
      </c>
      <c r="D125" s="31">
        <v>5772</v>
      </c>
      <c r="E125" s="35">
        <f aca="true" t="shared" si="33" ref="E125:E151">SUM(F125:G125)</f>
        <v>5090.1</v>
      </c>
      <c r="F125" s="31">
        <v>5090.1</v>
      </c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>
        <f t="shared" si="24"/>
        <v>0</v>
      </c>
      <c r="S125" s="30">
        <f>SUM(T125:U125)</f>
        <v>5090.1</v>
      </c>
      <c r="T125" s="35">
        <f t="shared" si="25"/>
        <v>5090.1</v>
      </c>
      <c r="U125" s="31">
        <f>SUM(G125+N125+P125+Q125)</f>
        <v>0</v>
      </c>
    </row>
    <row r="126" spans="1:21" s="4" customFormat="1" ht="28.5" customHeight="1" hidden="1">
      <c r="A126" s="252" t="s">
        <v>966</v>
      </c>
      <c r="B126" s="274"/>
      <c r="C126" s="268"/>
      <c r="D126" s="31"/>
      <c r="E126" s="35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>
        <f t="shared" si="24"/>
        <v>0</v>
      </c>
      <c r="S126" s="30">
        <f>SUM(T126:U126)</f>
        <v>0</v>
      </c>
      <c r="T126" s="35">
        <f t="shared" si="25"/>
        <v>0</v>
      </c>
      <c r="U126" s="31"/>
    </row>
    <row r="127" spans="1:21" s="4" customFormat="1" ht="29.25" customHeight="1">
      <c r="A127" s="252" t="s">
        <v>859</v>
      </c>
      <c r="B127" s="274" t="s">
        <v>152</v>
      </c>
      <c r="C127" s="268" t="s">
        <v>847</v>
      </c>
      <c r="D127" s="31">
        <v>12666.7</v>
      </c>
      <c r="E127" s="35">
        <f t="shared" si="33"/>
        <v>33894.3</v>
      </c>
      <c r="F127" s="31">
        <f>SUM(F128+F129)</f>
        <v>2779.6</v>
      </c>
      <c r="G127" s="31">
        <f>SUM(G128+G129)</f>
        <v>31114.7</v>
      </c>
      <c r="H127" s="31"/>
      <c r="I127" s="31">
        <f>SUM(I128+I129)</f>
        <v>0</v>
      </c>
      <c r="J127" s="31"/>
      <c r="K127" s="31"/>
      <c r="L127" s="31">
        <f>L128+L129</f>
        <v>0</v>
      </c>
      <c r="M127" s="31">
        <f>SUM(M128+M129)</f>
        <v>0</v>
      </c>
      <c r="N127" s="31">
        <f>SUM(N128+N129)</f>
        <v>0</v>
      </c>
      <c r="O127" s="31"/>
      <c r="P127" s="31">
        <f>SUM(P128+P129)</f>
        <v>0</v>
      </c>
      <c r="Q127" s="31">
        <f>SUM(Q128+Q129)</f>
        <v>0</v>
      </c>
      <c r="R127" s="31">
        <f t="shared" si="24"/>
        <v>0</v>
      </c>
      <c r="S127" s="30">
        <f aca="true" t="shared" si="34" ref="S127:S140">SUM(T127:U127)</f>
        <v>33894.3</v>
      </c>
      <c r="T127" s="35">
        <f t="shared" si="25"/>
        <v>2779.6</v>
      </c>
      <c r="U127" s="31">
        <f>SUM(G127+N127+P127+Q127)</f>
        <v>31114.7</v>
      </c>
    </row>
    <row r="128" spans="1:21" s="4" customFormat="1" ht="30.75" customHeight="1">
      <c r="A128" s="252" t="s">
        <v>617</v>
      </c>
      <c r="B128" s="274" t="s">
        <v>152</v>
      </c>
      <c r="C128" s="268" t="s">
        <v>847</v>
      </c>
      <c r="D128" s="31">
        <v>12666.7</v>
      </c>
      <c r="E128" s="35">
        <f>SUM(F128:G128)</f>
        <v>13410.6</v>
      </c>
      <c r="F128" s="31">
        <v>730.9</v>
      </c>
      <c r="G128" s="31">
        <v>12679.7</v>
      </c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>
        <f t="shared" si="24"/>
        <v>0</v>
      </c>
      <c r="S128" s="30">
        <f t="shared" si="34"/>
        <v>13410.6</v>
      </c>
      <c r="T128" s="35">
        <f t="shared" si="25"/>
        <v>730.9</v>
      </c>
      <c r="U128" s="31">
        <f>SUM(G128+N128+P128+Q128)</f>
        <v>12679.7</v>
      </c>
    </row>
    <row r="129" spans="1:21" s="4" customFormat="1" ht="28.5" customHeight="1">
      <c r="A129" s="252" t="s">
        <v>676</v>
      </c>
      <c r="B129" s="274" t="s">
        <v>152</v>
      </c>
      <c r="C129" s="268" t="s">
        <v>847</v>
      </c>
      <c r="D129" s="31"/>
      <c r="E129" s="35">
        <f>SUM(F129:G129)</f>
        <v>20483.7</v>
      </c>
      <c r="F129" s="31">
        <v>2048.7</v>
      </c>
      <c r="G129" s="31">
        <v>18435</v>
      </c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>
        <f t="shared" si="24"/>
        <v>0</v>
      </c>
      <c r="S129" s="30">
        <f t="shared" si="34"/>
        <v>20483.7</v>
      </c>
      <c r="T129" s="35">
        <f t="shared" si="25"/>
        <v>2048.7</v>
      </c>
      <c r="U129" s="31">
        <f>SUM(G129+N129+P129+Q129)</f>
        <v>18435</v>
      </c>
    </row>
    <row r="130" spans="1:21" s="4" customFormat="1" ht="61.5" customHeight="1">
      <c r="A130" s="279" t="s">
        <v>926</v>
      </c>
      <c r="B130" s="274" t="s">
        <v>152</v>
      </c>
      <c r="C130" s="268" t="s">
        <v>847</v>
      </c>
      <c r="D130" s="31"/>
      <c r="E130" s="35">
        <f t="shared" si="33"/>
        <v>72789.5</v>
      </c>
      <c r="F130" s="31"/>
      <c r="G130" s="31">
        <v>72789.5</v>
      </c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>
        <f t="shared" si="24"/>
        <v>0</v>
      </c>
      <c r="S130" s="30">
        <f t="shared" si="34"/>
        <v>72789.5</v>
      </c>
      <c r="T130" s="35">
        <f t="shared" si="25"/>
        <v>0</v>
      </c>
      <c r="U130" s="31">
        <f>SUM(G130+N130+P130+Q130)</f>
        <v>72789.5</v>
      </c>
    </row>
    <row r="131" spans="1:21" s="4" customFormat="1" ht="61.5" customHeight="1">
      <c r="A131" s="279" t="s">
        <v>158</v>
      </c>
      <c r="B131" s="274" t="s">
        <v>152</v>
      </c>
      <c r="C131" s="268" t="s">
        <v>847</v>
      </c>
      <c r="D131" s="31"/>
      <c r="E131" s="35">
        <f t="shared" si="33"/>
        <v>27604</v>
      </c>
      <c r="F131" s="31">
        <v>9200</v>
      </c>
      <c r="G131" s="31">
        <v>18404</v>
      </c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>
        <f t="shared" si="24"/>
        <v>0</v>
      </c>
      <c r="S131" s="30">
        <f t="shared" si="34"/>
        <v>27604</v>
      </c>
      <c r="T131" s="35">
        <f t="shared" si="25"/>
        <v>9200</v>
      </c>
      <c r="U131" s="31">
        <f>SUM(G131+N131+P131+Q131)</f>
        <v>18404</v>
      </c>
    </row>
    <row r="132" spans="1:21" s="4" customFormat="1" ht="46.5" customHeight="1">
      <c r="A132" s="252" t="s">
        <v>675</v>
      </c>
      <c r="B132" s="274" t="s">
        <v>152</v>
      </c>
      <c r="C132" s="268" t="s">
        <v>847</v>
      </c>
      <c r="D132" s="31"/>
      <c r="E132" s="35">
        <f t="shared" si="33"/>
        <v>65</v>
      </c>
      <c r="F132" s="31">
        <v>65</v>
      </c>
      <c r="G132" s="31"/>
      <c r="H132" s="31"/>
      <c r="I132" s="31"/>
      <c r="J132" s="31"/>
      <c r="K132" s="31"/>
      <c r="L132" s="31"/>
      <c r="M132" s="31"/>
      <c r="N132" s="31">
        <v>-4.7</v>
      </c>
      <c r="O132" s="31"/>
      <c r="P132" s="31"/>
      <c r="Q132" s="31"/>
      <c r="R132" s="31">
        <f t="shared" si="24"/>
        <v>-4.7</v>
      </c>
      <c r="S132" s="30">
        <f t="shared" si="34"/>
        <v>60.3</v>
      </c>
      <c r="T132" s="35">
        <f>SUM(F132+I132+K132+L132+M132+N132)</f>
        <v>60.3</v>
      </c>
      <c r="U132" s="31"/>
    </row>
    <row r="133" spans="1:21" s="4" customFormat="1" ht="27" customHeight="1">
      <c r="A133" s="252" t="s">
        <v>669</v>
      </c>
      <c r="B133" s="274" t="s">
        <v>152</v>
      </c>
      <c r="C133" s="268" t="s">
        <v>847</v>
      </c>
      <c r="D133" s="31"/>
      <c r="E133" s="35">
        <f t="shared" si="33"/>
        <v>7933.6</v>
      </c>
      <c r="F133" s="31">
        <v>7933.6</v>
      </c>
      <c r="G133" s="31"/>
      <c r="H133" s="31"/>
      <c r="I133" s="31"/>
      <c r="J133" s="31"/>
      <c r="K133" s="31">
        <v>631.4</v>
      </c>
      <c r="L133" s="31"/>
      <c r="M133" s="31"/>
      <c r="N133" s="31">
        <v>-0.6</v>
      </c>
      <c r="O133" s="31"/>
      <c r="P133" s="31"/>
      <c r="Q133" s="31"/>
      <c r="R133" s="31">
        <f t="shared" si="24"/>
        <v>630.8</v>
      </c>
      <c r="S133" s="30">
        <f t="shared" si="34"/>
        <v>8564.4</v>
      </c>
      <c r="T133" s="35">
        <f>SUM(F133+I133+K133+L133+M133+N133)</f>
        <v>8564.4</v>
      </c>
      <c r="U133" s="31"/>
    </row>
    <row r="134" spans="1:21" s="4" customFormat="1" ht="27" customHeight="1">
      <c r="A134" s="252" t="s">
        <v>890</v>
      </c>
      <c r="B134" s="274" t="s">
        <v>152</v>
      </c>
      <c r="C134" s="268" t="s">
        <v>847</v>
      </c>
      <c r="D134" s="31"/>
      <c r="E134" s="35">
        <f t="shared" si="33"/>
        <v>58.1</v>
      </c>
      <c r="F134" s="31">
        <v>58.1</v>
      </c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>
        <f t="shared" si="24"/>
        <v>0</v>
      </c>
      <c r="S134" s="30">
        <f>SUM(T134:U134)</f>
        <v>58.1</v>
      </c>
      <c r="T134" s="35">
        <f t="shared" si="25"/>
        <v>58.1</v>
      </c>
      <c r="U134" s="31"/>
    </row>
    <row r="135" spans="1:21" s="4" customFormat="1" ht="46.5" customHeight="1">
      <c r="A135" s="252" t="s">
        <v>650</v>
      </c>
      <c r="B135" s="274" t="s">
        <v>152</v>
      </c>
      <c r="C135" s="268" t="s">
        <v>847</v>
      </c>
      <c r="D135" s="31"/>
      <c r="E135" s="35">
        <f t="shared" si="33"/>
        <v>2493.8</v>
      </c>
      <c r="F135" s="31">
        <v>2493.8</v>
      </c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>
        <f t="shared" si="24"/>
        <v>0</v>
      </c>
      <c r="S135" s="30">
        <f t="shared" si="34"/>
        <v>2493.8</v>
      </c>
      <c r="T135" s="35">
        <f t="shared" si="25"/>
        <v>2493.8</v>
      </c>
      <c r="U135" s="31"/>
    </row>
    <row r="136" spans="1:21" s="4" customFormat="1" ht="72" customHeight="1">
      <c r="A136" s="252" t="s">
        <v>761</v>
      </c>
      <c r="B136" s="274" t="s">
        <v>152</v>
      </c>
      <c r="C136" s="268" t="s">
        <v>847</v>
      </c>
      <c r="D136" s="31"/>
      <c r="E136" s="35">
        <f t="shared" si="33"/>
        <v>102867</v>
      </c>
      <c r="F136" s="31">
        <v>10287</v>
      </c>
      <c r="G136" s="31">
        <v>92580</v>
      </c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>
        <f t="shared" si="24"/>
        <v>0</v>
      </c>
      <c r="S136" s="30">
        <f t="shared" si="34"/>
        <v>102867</v>
      </c>
      <c r="T136" s="35">
        <f t="shared" si="25"/>
        <v>10287</v>
      </c>
      <c r="U136" s="31">
        <f>SUM(G136+N136+P136+Q136)</f>
        <v>92580</v>
      </c>
    </row>
    <row r="137" spans="1:21" s="4" customFormat="1" ht="45" customHeight="1">
      <c r="A137" s="252" t="s">
        <v>118</v>
      </c>
      <c r="B137" s="274" t="s">
        <v>152</v>
      </c>
      <c r="C137" s="268" t="s">
        <v>847</v>
      </c>
      <c r="D137" s="31"/>
      <c r="E137" s="35">
        <f t="shared" si="33"/>
        <v>26335.2</v>
      </c>
      <c r="F137" s="31">
        <v>26335.2</v>
      </c>
      <c r="G137" s="31"/>
      <c r="H137" s="31"/>
      <c r="I137" s="31"/>
      <c r="J137" s="31"/>
      <c r="K137" s="31">
        <v>12647</v>
      </c>
      <c r="L137" s="31"/>
      <c r="M137" s="31"/>
      <c r="N137" s="31"/>
      <c r="O137" s="31"/>
      <c r="P137" s="31"/>
      <c r="Q137" s="31"/>
      <c r="R137" s="31">
        <f t="shared" si="24"/>
        <v>12647</v>
      </c>
      <c r="S137" s="30">
        <f t="shared" si="34"/>
        <v>38982.2</v>
      </c>
      <c r="T137" s="35">
        <f t="shared" si="25"/>
        <v>38982.2</v>
      </c>
      <c r="U137" s="31">
        <f>SUM(G137+N137+P137+Q137)</f>
        <v>0</v>
      </c>
    </row>
    <row r="138" spans="1:21" s="4" customFormat="1" ht="48.75" customHeight="1">
      <c r="A138" s="252" t="s">
        <v>332</v>
      </c>
      <c r="B138" s="274" t="s">
        <v>152</v>
      </c>
      <c r="C138" s="268" t="s">
        <v>847</v>
      </c>
      <c r="D138" s="31"/>
      <c r="E138" s="35">
        <f t="shared" si="33"/>
        <v>22979.5</v>
      </c>
      <c r="F138" s="31">
        <f>SUM(F139:F140)</f>
        <v>1190</v>
      </c>
      <c r="G138" s="31">
        <f>SUM(G139:G140)</f>
        <v>21789.5</v>
      </c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>
        <f t="shared" si="24"/>
        <v>0</v>
      </c>
      <c r="S138" s="30">
        <f t="shared" si="34"/>
        <v>22979.5</v>
      </c>
      <c r="T138" s="35">
        <f t="shared" si="25"/>
        <v>1190</v>
      </c>
      <c r="U138" s="31">
        <f>SUM(G138+N138+P138+Q138)</f>
        <v>21789.5</v>
      </c>
    </row>
    <row r="139" spans="1:21" s="4" customFormat="1" ht="50.25" customHeight="1">
      <c r="A139" s="252" t="s">
        <v>931</v>
      </c>
      <c r="B139" s="274" t="s">
        <v>152</v>
      </c>
      <c r="C139" s="268" t="s">
        <v>847</v>
      </c>
      <c r="D139" s="31"/>
      <c r="E139" s="35">
        <f t="shared" si="33"/>
        <v>13356.2</v>
      </c>
      <c r="F139" s="31">
        <v>1190</v>
      </c>
      <c r="G139" s="31">
        <v>12166.2</v>
      </c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>
        <f t="shared" si="24"/>
        <v>0</v>
      </c>
      <c r="S139" s="30">
        <f t="shared" si="34"/>
        <v>13356.2</v>
      </c>
      <c r="T139" s="35">
        <f t="shared" si="25"/>
        <v>1190</v>
      </c>
      <c r="U139" s="31">
        <f>SUM(G139+N139+P139+Q139)</f>
        <v>12166.2</v>
      </c>
    </row>
    <row r="140" spans="1:21" s="4" customFormat="1" ht="47.25" customHeight="1">
      <c r="A140" s="252" t="s">
        <v>932</v>
      </c>
      <c r="B140" s="274" t="s">
        <v>152</v>
      </c>
      <c r="C140" s="268" t="s">
        <v>847</v>
      </c>
      <c r="D140" s="31"/>
      <c r="E140" s="35">
        <f t="shared" si="33"/>
        <v>9623.3</v>
      </c>
      <c r="F140" s="31"/>
      <c r="G140" s="31">
        <v>9623.3</v>
      </c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>
        <f t="shared" si="24"/>
        <v>0</v>
      </c>
      <c r="S140" s="30">
        <f t="shared" si="34"/>
        <v>9623.3</v>
      </c>
      <c r="T140" s="35">
        <f t="shared" si="25"/>
        <v>0</v>
      </c>
      <c r="U140" s="31">
        <f>SUM(G140+N140+P140+Q140)</f>
        <v>9623.3</v>
      </c>
    </row>
    <row r="141" spans="1:21" s="4" customFormat="1" ht="31.5" customHeight="1">
      <c r="A141" s="253" t="s">
        <v>1050</v>
      </c>
      <c r="B141" s="275" t="s">
        <v>152</v>
      </c>
      <c r="C141" s="275" t="s">
        <v>849</v>
      </c>
      <c r="D141" s="30">
        <f>SUM(D142:D151)</f>
        <v>32287.2</v>
      </c>
      <c r="E141" s="35">
        <f>SUM(F141:G141)</f>
        <v>145152</v>
      </c>
      <c r="F141" s="30">
        <f aca="true" t="shared" si="35" ref="F141:N141">SUM(F142+F143+F147+F148+F145+F146+F149+F150+F151)</f>
        <v>39228.7</v>
      </c>
      <c r="G141" s="30">
        <f>SUM(G142+G143+G147+G148+G145+G146+G149+G150+G151+G144)</f>
        <v>105923.29999999999</v>
      </c>
      <c r="H141" s="30">
        <f t="shared" si="35"/>
        <v>0</v>
      </c>
      <c r="I141" s="30">
        <f>SUM(I142+I143+I147+I148+I145+I146+I149+I150+I151)</f>
        <v>0</v>
      </c>
      <c r="J141" s="30">
        <f>SUM(J142+J143+J147+J148+J145+J146+J149+J150+J151)</f>
        <v>0</v>
      </c>
      <c r="K141" s="30">
        <f>SUM(K142+K143+K147+K148+K145+K146+K149+K150+K151)</f>
        <v>354.7</v>
      </c>
      <c r="L141" s="30">
        <f t="shared" si="35"/>
        <v>0</v>
      </c>
      <c r="M141" s="30">
        <f t="shared" si="35"/>
        <v>0</v>
      </c>
      <c r="N141" s="30">
        <f t="shared" si="35"/>
        <v>-44.199999999999996</v>
      </c>
      <c r="O141" s="30"/>
      <c r="P141" s="30">
        <f>SUM(P142+P143+P147+P148+P147+P151+P145+P150+P149+P146+P144)</f>
        <v>0</v>
      </c>
      <c r="Q141" s="30">
        <f>SUM(Q142+Q143+Q147+Q148+Q147+Q151+Q145)</f>
        <v>0</v>
      </c>
      <c r="R141" s="31">
        <f t="shared" si="24"/>
        <v>310.5</v>
      </c>
      <c r="S141" s="30">
        <f>SUM(T141:U141)</f>
        <v>145462.5</v>
      </c>
      <c r="T141" s="35">
        <f>SUM(T142+T143+T144+T145+T146+T147+T148+T149+T150+T151)</f>
        <v>39539.200000000004</v>
      </c>
      <c r="U141" s="30">
        <f>SUM(U144+U147+U148+U149)</f>
        <v>105923.3</v>
      </c>
    </row>
    <row r="142" spans="1:21" s="4" customFormat="1" ht="27.75" customHeight="1">
      <c r="A142" s="252" t="s">
        <v>541</v>
      </c>
      <c r="B142" s="274" t="s">
        <v>152</v>
      </c>
      <c r="C142" s="274" t="s">
        <v>849</v>
      </c>
      <c r="D142" s="31">
        <v>7700</v>
      </c>
      <c r="E142" s="35">
        <f t="shared" si="33"/>
        <v>7700</v>
      </c>
      <c r="F142" s="31">
        <v>7700</v>
      </c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>
        <f aca="true" t="shared" si="36" ref="R142:R208">SUM(H142:Q142)</f>
        <v>0</v>
      </c>
      <c r="S142" s="30">
        <f>SUM(T142:U142)</f>
        <v>7700</v>
      </c>
      <c r="T142" s="35">
        <f t="shared" si="25"/>
        <v>7700</v>
      </c>
      <c r="U142" s="31">
        <f>SUM(G142+N142+P142+Q142)</f>
        <v>0</v>
      </c>
    </row>
    <row r="143" spans="1:21" s="4" customFormat="1" ht="28.5" customHeight="1">
      <c r="A143" s="252" t="s">
        <v>542</v>
      </c>
      <c r="B143" s="274" t="s">
        <v>152</v>
      </c>
      <c r="C143" s="274" t="s">
        <v>849</v>
      </c>
      <c r="D143" s="31">
        <v>228</v>
      </c>
      <c r="E143" s="35">
        <f t="shared" si="33"/>
        <v>228</v>
      </c>
      <c r="F143" s="31">
        <v>228</v>
      </c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>
        <f t="shared" si="36"/>
        <v>0</v>
      </c>
      <c r="S143" s="30">
        <f aca="true" t="shared" si="37" ref="S143:S151">SUM(T143:U143)</f>
        <v>228</v>
      </c>
      <c r="T143" s="35">
        <f aca="true" t="shared" si="38" ref="T143:T209">SUM(F143+I143+K143+L143+M143)</f>
        <v>228</v>
      </c>
      <c r="U143" s="31">
        <f>SUM(G143+N143+P143+Q143)</f>
        <v>0</v>
      </c>
    </row>
    <row r="144" spans="1:21" s="4" customFormat="1" ht="57" customHeight="1">
      <c r="A144" s="252" t="s">
        <v>649</v>
      </c>
      <c r="B144" s="274" t="s">
        <v>152</v>
      </c>
      <c r="C144" s="274" t="s">
        <v>849</v>
      </c>
      <c r="D144" s="31"/>
      <c r="E144" s="35">
        <f t="shared" si="33"/>
        <v>16250.4</v>
      </c>
      <c r="F144" s="31"/>
      <c r="G144" s="31">
        <v>16250.4</v>
      </c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>
        <f t="shared" si="36"/>
        <v>0</v>
      </c>
      <c r="S144" s="30">
        <f t="shared" si="37"/>
        <v>16250.4</v>
      </c>
      <c r="T144" s="35">
        <f t="shared" si="38"/>
        <v>0</v>
      </c>
      <c r="U144" s="31">
        <f>SUM(G144+N144+P144+Q144)</f>
        <v>16250.4</v>
      </c>
    </row>
    <row r="145" spans="1:21" s="4" customFormat="1" ht="30" customHeight="1">
      <c r="A145" s="252" t="s">
        <v>1049</v>
      </c>
      <c r="B145" s="274" t="s">
        <v>152</v>
      </c>
      <c r="C145" s="274" t="s">
        <v>849</v>
      </c>
      <c r="D145" s="31">
        <v>6845</v>
      </c>
      <c r="E145" s="35">
        <f t="shared" si="33"/>
        <v>6845</v>
      </c>
      <c r="F145" s="31">
        <v>6845</v>
      </c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>
        <f t="shared" si="36"/>
        <v>0</v>
      </c>
      <c r="S145" s="30">
        <f t="shared" si="37"/>
        <v>6845</v>
      </c>
      <c r="T145" s="35">
        <f t="shared" si="38"/>
        <v>6845</v>
      </c>
      <c r="U145" s="31">
        <f>SUM(G145+N145+P145+Q145)</f>
        <v>0</v>
      </c>
    </row>
    <row r="146" spans="1:21" s="4" customFormat="1" ht="30" customHeight="1">
      <c r="A146" s="252" t="s">
        <v>666</v>
      </c>
      <c r="B146" s="274" t="s">
        <v>152</v>
      </c>
      <c r="C146" s="274" t="s">
        <v>849</v>
      </c>
      <c r="D146" s="31">
        <v>0</v>
      </c>
      <c r="E146" s="35">
        <f t="shared" si="33"/>
        <v>6367.2</v>
      </c>
      <c r="F146" s="31">
        <v>6367.2</v>
      </c>
      <c r="G146" s="31"/>
      <c r="H146" s="31"/>
      <c r="I146" s="31"/>
      <c r="J146" s="31"/>
      <c r="K146" s="31">
        <v>172</v>
      </c>
      <c r="L146" s="31"/>
      <c r="M146" s="31"/>
      <c r="N146" s="31">
        <v>-7.8</v>
      </c>
      <c r="O146" s="31"/>
      <c r="P146" s="31"/>
      <c r="Q146" s="31"/>
      <c r="R146" s="31">
        <f t="shared" si="36"/>
        <v>164.2</v>
      </c>
      <c r="S146" s="30">
        <f t="shared" si="37"/>
        <v>6531.4</v>
      </c>
      <c r="T146" s="35">
        <f>SUM(F146+I146+K146+L146+M146+N146)</f>
        <v>6531.4</v>
      </c>
      <c r="U146" s="31"/>
    </row>
    <row r="147" spans="1:21" s="4" customFormat="1" ht="69.75" customHeight="1">
      <c r="A147" s="252" t="s">
        <v>543</v>
      </c>
      <c r="B147" s="274" t="s">
        <v>152</v>
      </c>
      <c r="C147" s="274" t="s">
        <v>849</v>
      </c>
      <c r="D147" s="31">
        <v>5256.2</v>
      </c>
      <c r="E147" s="35">
        <f t="shared" si="33"/>
        <v>5256.2</v>
      </c>
      <c r="F147" s="31">
        <v>0</v>
      </c>
      <c r="G147" s="31">
        <v>5256.2</v>
      </c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>
        <f t="shared" si="36"/>
        <v>0</v>
      </c>
      <c r="S147" s="30">
        <f t="shared" si="37"/>
        <v>5256.2</v>
      </c>
      <c r="T147" s="35">
        <f t="shared" si="38"/>
        <v>0</v>
      </c>
      <c r="U147" s="31">
        <f>SUM(G147+N147+P147+Q147)</f>
        <v>5256.2</v>
      </c>
    </row>
    <row r="148" spans="1:21" s="4" customFormat="1" ht="69.75" customHeight="1">
      <c r="A148" s="252" t="s">
        <v>667</v>
      </c>
      <c r="B148" s="274" t="s">
        <v>152</v>
      </c>
      <c r="C148" s="274" t="s">
        <v>849</v>
      </c>
      <c r="D148" s="31">
        <v>2258</v>
      </c>
      <c r="E148" s="35">
        <f t="shared" si="33"/>
        <v>55379.2</v>
      </c>
      <c r="F148" s="31">
        <v>2609.2</v>
      </c>
      <c r="G148" s="31">
        <v>52770</v>
      </c>
      <c r="H148" s="31"/>
      <c r="I148" s="31">
        <v>0</v>
      </c>
      <c r="J148" s="31"/>
      <c r="K148" s="31">
        <v>182.7</v>
      </c>
      <c r="L148" s="31"/>
      <c r="M148" s="31">
        <v>0</v>
      </c>
      <c r="N148" s="31"/>
      <c r="O148" s="31"/>
      <c r="P148" s="31"/>
      <c r="Q148" s="31"/>
      <c r="R148" s="31">
        <f t="shared" si="36"/>
        <v>182.7</v>
      </c>
      <c r="S148" s="30">
        <f t="shared" si="37"/>
        <v>55561.9</v>
      </c>
      <c r="T148" s="35">
        <f t="shared" si="38"/>
        <v>2791.8999999999996</v>
      </c>
      <c r="U148" s="31">
        <f>SUM(G148+N148+P148+Q148)</f>
        <v>52770</v>
      </c>
    </row>
    <row r="149" spans="1:21" s="4" customFormat="1" ht="48.75" customHeight="1">
      <c r="A149" s="280" t="s">
        <v>515</v>
      </c>
      <c r="B149" s="274" t="s">
        <v>152</v>
      </c>
      <c r="C149" s="274" t="s">
        <v>849</v>
      </c>
      <c r="D149" s="31"/>
      <c r="E149" s="35">
        <f t="shared" si="33"/>
        <v>35182.7</v>
      </c>
      <c r="F149" s="31">
        <v>3536</v>
      </c>
      <c r="G149" s="31">
        <v>31646.7</v>
      </c>
      <c r="H149" s="31"/>
      <c r="I149" s="31"/>
      <c r="J149" s="31"/>
      <c r="K149" s="31"/>
      <c r="L149" s="31"/>
      <c r="M149" s="31">
        <v>0</v>
      </c>
      <c r="N149" s="31"/>
      <c r="O149" s="31"/>
      <c r="P149" s="31">
        <v>0</v>
      </c>
      <c r="Q149" s="31"/>
      <c r="R149" s="31">
        <f t="shared" si="36"/>
        <v>0</v>
      </c>
      <c r="S149" s="30">
        <f t="shared" si="37"/>
        <v>35182.7</v>
      </c>
      <c r="T149" s="35">
        <f t="shared" si="38"/>
        <v>3536</v>
      </c>
      <c r="U149" s="31">
        <f>SUM(G149+N149+P149+Q149)</f>
        <v>31646.7</v>
      </c>
    </row>
    <row r="150" spans="1:21" s="4" customFormat="1" ht="32.25" customHeight="1">
      <c r="A150" s="252" t="s">
        <v>668</v>
      </c>
      <c r="B150" s="274" t="s">
        <v>152</v>
      </c>
      <c r="C150" s="274" t="s">
        <v>849</v>
      </c>
      <c r="D150" s="31"/>
      <c r="E150" s="35">
        <f t="shared" si="33"/>
        <v>2893.3</v>
      </c>
      <c r="F150" s="31">
        <v>2893.3</v>
      </c>
      <c r="G150" s="31">
        <v>0</v>
      </c>
      <c r="H150" s="31"/>
      <c r="I150" s="31"/>
      <c r="J150" s="31"/>
      <c r="K150" s="31"/>
      <c r="L150" s="31"/>
      <c r="M150" s="31"/>
      <c r="N150" s="31">
        <v>-36.4</v>
      </c>
      <c r="O150" s="31"/>
      <c r="P150" s="31"/>
      <c r="Q150" s="31"/>
      <c r="R150" s="31">
        <f t="shared" si="36"/>
        <v>-36.4</v>
      </c>
      <c r="S150" s="30">
        <f t="shared" si="37"/>
        <v>2856.9</v>
      </c>
      <c r="T150" s="35">
        <f>SUM(F150+I150+K150+L150+M150+N150)</f>
        <v>2856.9</v>
      </c>
      <c r="U150" s="31"/>
    </row>
    <row r="151" spans="1:21" s="4" customFormat="1" ht="49.5" customHeight="1">
      <c r="A151" s="252" t="s">
        <v>846</v>
      </c>
      <c r="B151" s="274" t="s">
        <v>152</v>
      </c>
      <c r="C151" s="274" t="s">
        <v>849</v>
      </c>
      <c r="D151" s="31">
        <v>10000</v>
      </c>
      <c r="E151" s="35">
        <f t="shared" si="33"/>
        <v>9050</v>
      </c>
      <c r="F151" s="31">
        <v>9050</v>
      </c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>
        <f t="shared" si="36"/>
        <v>0</v>
      </c>
      <c r="S151" s="30">
        <f t="shared" si="37"/>
        <v>9050</v>
      </c>
      <c r="T151" s="35">
        <f t="shared" si="38"/>
        <v>9050</v>
      </c>
      <c r="U151" s="31">
        <f>SUM(G151+N151+P151+Q151)</f>
        <v>0</v>
      </c>
    </row>
    <row r="152" spans="1:21" s="4" customFormat="1" ht="30.75" customHeight="1">
      <c r="A152" s="253" t="s">
        <v>544</v>
      </c>
      <c r="B152" s="275" t="s">
        <v>152</v>
      </c>
      <c r="C152" s="275" t="s">
        <v>850</v>
      </c>
      <c r="D152" s="30">
        <f>SUM(D153+D154)</f>
        <v>45135</v>
      </c>
      <c r="E152" s="35">
        <f>SUM(F152:G152)</f>
        <v>144087</v>
      </c>
      <c r="F152" s="30">
        <f>SUM(F153+F154+F157+F158+F160+F155+F156)</f>
        <v>94490.6</v>
      </c>
      <c r="G152" s="30">
        <f>SUM(G153+G154+G157)</f>
        <v>49596.4</v>
      </c>
      <c r="H152" s="30">
        <f>SUM(H153+H154+H157+H160+H155+H156)</f>
        <v>0</v>
      </c>
      <c r="I152" s="30">
        <f>SUM(I153+I154+I157+I160+I155+I156+I158)</f>
        <v>0</v>
      </c>
      <c r="J152" s="30">
        <f>SUM(J153+J154+J157+J160+J155+J156+J158)</f>
        <v>0</v>
      </c>
      <c r="K152" s="30">
        <f>SUM(K153+K154+K157+K160+K155+K156+K158+K159)</f>
        <v>1000</v>
      </c>
      <c r="L152" s="30">
        <f>SUM(L153+L154+L157+L160+L155+L156)</f>
        <v>0</v>
      </c>
      <c r="M152" s="30">
        <f>SUM(M153+M154+M157+M160+M155+M156)</f>
        <v>0</v>
      </c>
      <c r="N152" s="30">
        <f>SUM(N153+N154+N157+N160+N155+N156)</f>
        <v>-4.1</v>
      </c>
      <c r="O152" s="30"/>
      <c r="P152" s="30">
        <f>SUM(P153+P154+P157+P160+P155+P156)</f>
        <v>0</v>
      </c>
      <c r="Q152" s="30">
        <f>SUM(Q153+Q154)</f>
        <v>0</v>
      </c>
      <c r="R152" s="31">
        <f t="shared" si="36"/>
        <v>995.9</v>
      </c>
      <c r="S152" s="30">
        <f>SUM(T152:U152)</f>
        <v>145082.9</v>
      </c>
      <c r="T152" s="35">
        <f>SUM(T153+T154+T155+T156+T157+T158+T160+T159)</f>
        <v>95486.5</v>
      </c>
      <c r="U152" s="35">
        <f>SUM(U157)</f>
        <v>49596.4</v>
      </c>
    </row>
    <row r="153" spans="1:21" s="4" customFormat="1" ht="45" customHeight="1">
      <c r="A153" s="252" t="s">
        <v>545</v>
      </c>
      <c r="B153" s="274" t="s">
        <v>152</v>
      </c>
      <c r="C153" s="274" t="s">
        <v>850</v>
      </c>
      <c r="D153" s="31">
        <v>10052</v>
      </c>
      <c r="E153" s="35">
        <f aca="true" t="shared" si="39" ref="E153:E160">SUM(F153:G153)</f>
        <v>24809</v>
      </c>
      <c r="F153" s="31">
        <v>24809</v>
      </c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>
        <f t="shared" si="36"/>
        <v>0</v>
      </c>
      <c r="S153" s="30">
        <f>SUM(T153:U153)</f>
        <v>24809</v>
      </c>
      <c r="T153" s="35">
        <f t="shared" si="38"/>
        <v>24809</v>
      </c>
      <c r="U153" s="31">
        <f>SUM(G153+N153+P153+Q153)</f>
        <v>0</v>
      </c>
    </row>
    <row r="154" spans="1:21" s="4" customFormat="1" ht="45" customHeight="1">
      <c r="A154" s="252" t="s">
        <v>546</v>
      </c>
      <c r="B154" s="274" t="s">
        <v>152</v>
      </c>
      <c r="C154" s="274" t="s">
        <v>850</v>
      </c>
      <c r="D154" s="31">
        <v>35083</v>
      </c>
      <c r="E154" s="35">
        <f t="shared" si="39"/>
        <v>50929.8</v>
      </c>
      <c r="F154" s="31">
        <v>50929.8</v>
      </c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>
        <f t="shared" si="36"/>
        <v>0</v>
      </c>
      <c r="S154" s="30">
        <f aca="true" t="shared" si="40" ref="S154:S160">SUM(T154:U154)</f>
        <v>50929.8</v>
      </c>
      <c r="T154" s="35">
        <f t="shared" si="38"/>
        <v>50929.8</v>
      </c>
      <c r="U154" s="31">
        <f>SUM(G154+N154+P154+Q154)</f>
        <v>0</v>
      </c>
    </row>
    <row r="155" spans="1:21" s="4" customFormat="1" ht="30" customHeight="1">
      <c r="A155" s="252" t="s">
        <v>533</v>
      </c>
      <c r="B155" s="274" t="s">
        <v>152</v>
      </c>
      <c r="C155" s="274" t="s">
        <v>850</v>
      </c>
      <c r="D155" s="31"/>
      <c r="E155" s="35">
        <f t="shared" si="39"/>
        <v>610</v>
      </c>
      <c r="F155" s="31">
        <v>610</v>
      </c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>
        <f t="shared" si="36"/>
        <v>0</v>
      </c>
      <c r="S155" s="30">
        <f t="shared" si="40"/>
        <v>610</v>
      </c>
      <c r="T155" s="35">
        <f t="shared" si="38"/>
        <v>610</v>
      </c>
      <c r="U155" s="31">
        <f>SUM(G155+N155+P155+Q155)</f>
        <v>0</v>
      </c>
    </row>
    <row r="156" spans="1:21" s="4" customFormat="1" ht="30" customHeight="1">
      <c r="A156" s="252" t="s">
        <v>534</v>
      </c>
      <c r="B156" s="274" t="s">
        <v>152</v>
      </c>
      <c r="C156" s="274" t="s">
        <v>850</v>
      </c>
      <c r="D156" s="31"/>
      <c r="E156" s="35">
        <f t="shared" si="39"/>
        <v>1770</v>
      </c>
      <c r="F156" s="31">
        <v>1770</v>
      </c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>
        <f t="shared" si="36"/>
        <v>0</v>
      </c>
      <c r="S156" s="30">
        <f t="shared" si="40"/>
        <v>1770</v>
      </c>
      <c r="T156" s="35">
        <f t="shared" si="38"/>
        <v>1770</v>
      </c>
      <c r="U156" s="31">
        <f>SUM(G156+N156+P156+Q156)</f>
        <v>0</v>
      </c>
    </row>
    <row r="157" spans="1:21" s="4" customFormat="1" ht="45" customHeight="1">
      <c r="A157" s="252" t="s">
        <v>971</v>
      </c>
      <c r="B157" s="274" t="s">
        <v>152</v>
      </c>
      <c r="C157" s="274" t="s">
        <v>850</v>
      </c>
      <c r="D157" s="276"/>
      <c r="E157" s="35">
        <f t="shared" si="39"/>
        <v>52207.5</v>
      </c>
      <c r="F157" s="31">
        <v>2611.1</v>
      </c>
      <c r="G157" s="31">
        <v>49596.4</v>
      </c>
      <c r="H157" s="31"/>
      <c r="I157" s="31"/>
      <c r="J157" s="31"/>
      <c r="K157" s="31"/>
      <c r="L157" s="31"/>
      <c r="M157" s="31"/>
      <c r="N157" s="31">
        <v>-4.1</v>
      </c>
      <c r="O157" s="31"/>
      <c r="P157" s="31"/>
      <c r="Q157" s="31"/>
      <c r="R157" s="31">
        <f t="shared" si="36"/>
        <v>-4.1</v>
      </c>
      <c r="S157" s="30">
        <f t="shared" si="40"/>
        <v>52203.4</v>
      </c>
      <c r="T157" s="35">
        <f>SUM(F157+I157+K157+L157+M157+N157)</f>
        <v>2607</v>
      </c>
      <c r="U157" s="31">
        <f>SUM(G157+P157+Q157)</f>
        <v>49596.4</v>
      </c>
    </row>
    <row r="158" spans="1:21" s="4" customFormat="1" ht="27" customHeight="1">
      <c r="A158" s="252" t="s">
        <v>973</v>
      </c>
      <c r="B158" s="274" t="s">
        <v>152</v>
      </c>
      <c r="C158" s="274" t="s">
        <v>850</v>
      </c>
      <c r="D158" s="276"/>
      <c r="E158" s="35">
        <f t="shared" si="39"/>
        <v>10000</v>
      </c>
      <c r="F158" s="31">
        <v>10000</v>
      </c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>
        <f t="shared" si="36"/>
        <v>0</v>
      </c>
      <c r="S158" s="30">
        <f t="shared" si="40"/>
        <v>10000</v>
      </c>
      <c r="T158" s="35">
        <f t="shared" si="38"/>
        <v>10000</v>
      </c>
      <c r="U158" s="31"/>
    </row>
    <row r="159" spans="1:21" s="4" customFormat="1" ht="27" customHeight="1">
      <c r="A159" s="252" t="s">
        <v>123</v>
      </c>
      <c r="B159" s="274"/>
      <c r="C159" s="274"/>
      <c r="D159" s="276"/>
      <c r="E159" s="35"/>
      <c r="F159" s="31"/>
      <c r="G159" s="31"/>
      <c r="H159" s="31"/>
      <c r="I159" s="31"/>
      <c r="J159" s="31"/>
      <c r="K159" s="31">
        <v>1000</v>
      </c>
      <c r="L159" s="31"/>
      <c r="M159" s="31"/>
      <c r="N159" s="31"/>
      <c r="O159" s="31"/>
      <c r="P159" s="31"/>
      <c r="Q159" s="31"/>
      <c r="R159" s="31">
        <f t="shared" si="36"/>
        <v>1000</v>
      </c>
      <c r="S159" s="30">
        <f t="shared" si="40"/>
        <v>1000</v>
      </c>
      <c r="T159" s="35">
        <f t="shared" si="38"/>
        <v>1000</v>
      </c>
      <c r="U159" s="31"/>
    </row>
    <row r="160" spans="1:21" s="4" customFormat="1" ht="28.5" customHeight="1">
      <c r="A160" s="252" t="s">
        <v>974</v>
      </c>
      <c r="B160" s="274" t="s">
        <v>152</v>
      </c>
      <c r="C160" s="274" t="s">
        <v>850</v>
      </c>
      <c r="D160" s="276"/>
      <c r="E160" s="35">
        <f t="shared" si="39"/>
        <v>3760.7</v>
      </c>
      <c r="F160" s="31">
        <v>3760.7</v>
      </c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>
        <f t="shared" si="36"/>
        <v>0</v>
      </c>
      <c r="S160" s="30">
        <f t="shared" si="40"/>
        <v>3760.7</v>
      </c>
      <c r="T160" s="35">
        <f t="shared" si="38"/>
        <v>3760.7</v>
      </c>
      <c r="U160" s="31"/>
    </row>
    <row r="161" spans="1:21" s="4" customFormat="1" ht="32.25" customHeight="1">
      <c r="A161" s="253" t="s">
        <v>547</v>
      </c>
      <c r="B161" s="275" t="s">
        <v>168</v>
      </c>
      <c r="C161" s="275" t="s">
        <v>848</v>
      </c>
      <c r="D161" s="30">
        <f>SUM(D162+D194+D243+D281)</f>
        <v>1277342.7999999998</v>
      </c>
      <c r="E161" s="30">
        <f>SUM(F161+G161)</f>
        <v>1578567.5</v>
      </c>
      <c r="F161" s="30">
        <f>SUM(F162+F194+F243+F281)</f>
        <v>792402.8</v>
      </c>
      <c r="G161" s="30">
        <f>SUM(G162+G194+G243+G281)</f>
        <v>786164.7</v>
      </c>
      <c r="H161" s="30" t="e">
        <f>SUM(H162+H194+H243+H281)</f>
        <v>#REF!</v>
      </c>
      <c r="I161" s="30">
        <f>SUM(I162+I194+I243+I281)</f>
        <v>10593.9</v>
      </c>
      <c r="J161" s="30"/>
      <c r="K161" s="30">
        <f aca="true" t="shared" si="41" ref="K161:Q161">SUM(K162+K194+K243+K281)</f>
        <v>23468.399999999998</v>
      </c>
      <c r="L161" s="30">
        <f t="shared" si="41"/>
        <v>0</v>
      </c>
      <c r="M161" s="30">
        <f t="shared" si="41"/>
        <v>0</v>
      </c>
      <c r="N161" s="30">
        <f t="shared" si="41"/>
        <v>3499.3</v>
      </c>
      <c r="O161" s="30">
        <f t="shared" si="41"/>
        <v>0</v>
      </c>
      <c r="P161" s="30">
        <f t="shared" si="41"/>
        <v>-17426.199999999997</v>
      </c>
      <c r="Q161" s="30">
        <f t="shared" si="41"/>
        <v>0</v>
      </c>
      <c r="R161" s="31">
        <f>SUM(I161:Q161)</f>
        <v>20135.4</v>
      </c>
      <c r="S161" s="30">
        <f>SUM(U161+T161)</f>
        <v>1598702.9</v>
      </c>
      <c r="T161" s="35">
        <f>SUM(T162+T194+T243+T281)</f>
        <v>827876.7</v>
      </c>
      <c r="U161" s="35">
        <f>SUM(U162+U194+U243+U281)</f>
        <v>770826.2</v>
      </c>
    </row>
    <row r="162" spans="1:22" s="4" customFormat="1" ht="27.75" customHeight="1">
      <c r="A162" s="253" t="s">
        <v>548</v>
      </c>
      <c r="B162" s="275" t="s">
        <v>168</v>
      </c>
      <c r="C162" s="275" t="s">
        <v>847</v>
      </c>
      <c r="D162" s="30">
        <f>SUM(D163+D164+D165+D166+D167+D168+D169+D170+D171+D172+D173+D174+D176+D177+D179+D191+D192)</f>
        <v>329873.29999999993</v>
      </c>
      <c r="E162" s="35">
        <f>SUM(F162:G162)</f>
        <v>547377.8999999999</v>
      </c>
      <c r="F162" s="30">
        <f>SUM(F163+F164+F165+F166+F167+F168+F169+F170+F171+F172+F173+F174+F176+F177+F179+F191+F192)</f>
        <v>400875.3</v>
      </c>
      <c r="G162" s="30">
        <f>SUM(G163+G164+G165+G166+G167+G168+G169+G170+G171+G172+G173+G174+G176+G177+G179+G191+G192+G190)</f>
        <v>146502.59999999998</v>
      </c>
      <c r="H162" s="30" t="e">
        <f>SUM(H163+H164+H165+H166+H167+H168+H169+H170+H171+H172+H173+H174+H176+H177+H179+H191+H192)</f>
        <v>#REF!</v>
      </c>
      <c r="I162" s="30">
        <f>SUM(I163+I164+I165+I166+I167+I168+I169+I170+I171+I172+I173+I174+I176+I177+I179+I191+I192)</f>
        <v>250</v>
      </c>
      <c r="J162" s="30"/>
      <c r="K162" s="30">
        <f>SUM(K163+K164+K165+K166+K167+K168+K169+K170+K171+K172+K173+K174+K176+K177+K179+K191+K192+K190)</f>
        <v>14322</v>
      </c>
      <c r="L162" s="30">
        <f>SUM(L163+L164+L165+L166+L167+L168+L169+L170+L171+L172+L173+L174+L176+L177+L179+L191+L192)</f>
        <v>0</v>
      </c>
      <c r="M162" s="30">
        <f>SUM(M163+M164+M165+M166+M167+M168+M169+M170+M171+M172+M173+M174+M176+M177+M179+M191+M192)</f>
        <v>0</v>
      </c>
      <c r="N162" s="30">
        <f>SUM(N163+N164+N165+N166+N167+N168+N169+N170+N171+N172+N173+N174+N176+N177+N179+N191+N192+N193)</f>
        <v>-9.7</v>
      </c>
      <c r="O162" s="30">
        <f>SUM(O163+O164+O165+O166+O167+O168+O169+O170+O171+O172+O173+O174+O176+O177+O179+O191+O192+O193)</f>
        <v>29.5</v>
      </c>
      <c r="P162" s="30">
        <f>SUM(P163+P164+P165+P166+P167+P168+P169+P170+P171+P172+P173+P174+P176+P177+P179+P191+P192)</f>
        <v>698.2</v>
      </c>
      <c r="Q162" s="30">
        <f>SUM(Q163:Q177)+Q179+Q192</f>
        <v>0</v>
      </c>
      <c r="R162" s="31">
        <f>SUM(I162:Q162)</f>
        <v>15290</v>
      </c>
      <c r="S162" s="30">
        <f>SUM(U162+T162)</f>
        <v>562667.8999999999</v>
      </c>
      <c r="T162" s="35">
        <f>SUM(T163+T164+T165+T166+T167+T168+T169+T170+T171+T172+T173+T174+T176+T177+T179+T191+T192+T193+T190)</f>
        <v>415437.5999999999</v>
      </c>
      <c r="U162" s="35">
        <f>SUM(U163+U164+U165+U166+U167+U168+U169+U170+U171+U172+U173+U174+U176+U177+U179+U191+U192+U193+U190)</f>
        <v>147230.3</v>
      </c>
      <c r="V162" s="86"/>
    </row>
    <row r="163" spans="1:21" s="4" customFormat="1" ht="24.75" customHeight="1">
      <c r="A163" s="252" t="s">
        <v>23</v>
      </c>
      <c r="B163" s="274" t="s">
        <v>168</v>
      </c>
      <c r="C163" s="274" t="s">
        <v>847</v>
      </c>
      <c r="D163" s="34">
        <v>38961.2</v>
      </c>
      <c r="E163" s="35">
        <f aca="true" t="shared" si="42" ref="E163:E192">SUM(F163:G163)</f>
        <v>48324.2</v>
      </c>
      <c r="F163" s="31">
        <v>47387.5</v>
      </c>
      <c r="G163" s="31">
        <v>936.7</v>
      </c>
      <c r="H163" s="31"/>
      <c r="I163" s="31"/>
      <c r="J163" s="31"/>
      <c r="K163" s="31">
        <v>649.1</v>
      </c>
      <c r="L163" s="31"/>
      <c r="M163" s="31"/>
      <c r="N163" s="31"/>
      <c r="O163" s="31"/>
      <c r="P163" s="31"/>
      <c r="Q163" s="31"/>
      <c r="R163" s="31">
        <f t="shared" si="36"/>
        <v>649.1</v>
      </c>
      <c r="S163" s="30">
        <f aca="true" t="shared" si="43" ref="S163:S211">SUM(U163+T163)</f>
        <v>48973.299999999996</v>
      </c>
      <c r="T163" s="35">
        <f aca="true" t="shared" si="44" ref="T163:T171">SUM(F163+I163+K163+L163+M163)</f>
        <v>48036.6</v>
      </c>
      <c r="U163" s="31">
        <f aca="true" t="shared" si="45" ref="U163:U190">SUM(G163+N163+P163+Q163)</f>
        <v>936.7</v>
      </c>
    </row>
    <row r="164" spans="1:21" s="4" customFormat="1" ht="24.75" customHeight="1">
      <c r="A164" s="252" t="s">
        <v>24</v>
      </c>
      <c r="B164" s="274" t="s">
        <v>168</v>
      </c>
      <c r="C164" s="274" t="s">
        <v>847</v>
      </c>
      <c r="D164" s="34">
        <v>20513.4</v>
      </c>
      <c r="E164" s="35">
        <f t="shared" si="42"/>
        <v>25746.9</v>
      </c>
      <c r="F164" s="31">
        <v>25591.9</v>
      </c>
      <c r="G164" s="31">
        <v>155</v>
      </c>
      <c r="H164" s="31"/>
      <c r="I164" s="31">
        <v>250</v>
      </c>
      <c r="J164" s="31"/>
      <c r="K164" s="31">
        <v>536.3</v>
      </c>
      <c r="L164" s="31"/>
      <c r="M164" s="31"/>
      <c r="N164" s="31"/>
      <c r="O164" s="31"/>
      <c r="P164" s="31"/>
      <c r="Q164" s="31"/>
      <c r="R164" s="31">
        <f t="shared" si="36"/>
        <v>786.3</v>
      </c>
      <c r="S164" s="30">
        <f t="shared" si="43"/>
        <v>26533.2</v>
      </c>
      <c r="T164" s="35">
        <f t="shared" si="44"/>
        <v>26378.2</v>
      </c>
      <c r="U164" s="31">
        <f t="shared" si="45"/>
        <v>155</v>
      </c>
    </row>
    <row r="165" spans="1:21" s="4" customFormat="1" ht="26.25" customHeight="1">
      <c r="A165" s="252" t="s">
        <v>25</v>
      </c>
      <c r="B165" s="274" t="s">
        <v>168</v>
      </c>
      <c r="C165" s="274" t="s">
        <v>847</v>
      </c>
      <c r="D165" s="34">
        <v>21358.8</v>
      </c>
      <c r="E165" s="35">
        <f t="shared" si="42"/>
        <v>29151.1</v>
      </c>
      <c r="F165" s="31">
        <v>28866</v>
      </c>
      <c r="G165" s="31">
        <v>285.1</v>
      </c>
      <c r="H165" s="31"/>
      <c r="I165" s="31"/>
      <c r="J165" s="31"/>
      <c r="K165" s="31">
        <v>519.6</v>
      </c>
      <c r="L165" s="31"/>
      <c r="M165" s="31"/>
      <c r="N165" s="31"/>
      <c r="O165" s="31"/>
      <c r="P165" s="31"/>
      <c r="Q165" s="31"/>
      <c r="R165" s="31">
        <f t="shared" si="36"/>
        <v>519.6</v>
      </c>
      <c r="S165" s="30">
        <f t="shared" si="43"/>
        <v>29670.699999999997</v>
      </c>
      <c r="T165" s="35">
        <f t="shared" si="44"/>
        <v>29385.6</v>
      </c>
      <c r="U165" s="31">
        <f t="shared" si="45"/>
        <v>285.1</v>
      </c>
    </row>
    <row r="166" spans="1:21" s="4" customFormat="1" ht="27.75" customHeight="1">
      <c r="A166" s="252" t="s">
        <v>26</v>
      </c>
      <c r="B166" s="274" t="s">
        <v>168</v>
      </c>
      <c r="C166" s="274" t="s">
        <v>847</v>
      </c>
      <c r="D166" s="34">
        <v>27567.2</v>
      </c>
      <c r="E166" s="35">
        <f t="shared" si="42"/>
        <v>33428.3</v>
      </c>
      <c r="F166" s="31">
        <v>32575.8</v>
      </c>
      <c r="G166" s="31">
        <v>852.5</v>
      </c>
      <c r="H166" s="31"/>
      <c r="I166" s="31"/>
      <c r="J166" s="31"/>
      <c r="K166" s="31">
        <v>387.8</v>
      </c>
      <c r="L166" s="31"/>
      <c r="M166" s="31"/>
      <c r="N166" s="31"/>
      <c r="O166" s="31"/>
      <c r="P166" s="31"/>
      <c r="Q166" s="31"/>
      <c r="R166" s="31">
        <f t="shared" si="36"/>
        <v>387.8</v>
      </c>
      <c r="S166" s="30">
        <f t="shared" si="43"/>
        <v>33816.1</v>
      </c>
      <c r="T166" s="35">
        <f t="shared" si="44"/>
        <v>32963.6</v>
      </c>
      <c r="U166" s="31">
        <f t="shared" si="45"/>
        <v>852.5</v>
      </c>
    </row>
    <row r="167" spans="1:21" s="4" customFormat="1" ht="27.75" customHeight="1">
      <c r="A167" s="252" t="s">
        <v>27</v>
      </c>
      <c r="B167" s="274" t="s">
        <v>168</v>
      </c>
      <c r="C167" s="274" t="s">
        <v>847</v>
      </c>
      <c r="D167" s="34">
        <v>2879.2</v>
      </c>
      <c r="E167" s="35">
        <f t="shared" si="42"/>
        <v>3045.3</v>
      </c>
      <c r="F167" s="31">
        <v>3045.3</v>
      </c>
      <c r="G167" s="31">
        <v>0</v>
      </c>
      <c r="H167" s="31"/>
      <c r="I167" s="31"/>
      <c r="J167" s="31"/>
      <c r="K167" s="31">
        <v>35.9</v>
      </c>
      <c r="L167" s="31"/>
      <c r="M167" s="31"/>
      <c r="N167" s="31"/>
      <c r="O167" s="31"/>
      <c r="P167" s="31"/>
      <c r="Q167" s="31"/>
      <c r="R167" s="31">
        <f t="shared" si="36"/>
        <v>35.9</v>
      </c>
      <c r="S167" s="30">
        <f t="shared" si="43"/>
        <v>3081.2000000000003</v>
      </c>
      <c r="T167" s="35">
        <f t="shared" si="44"/>
        <v>3081.2000000000003</v>
      </c>
      <c r="U167" s="31">
        <f t="shared" si="45"/>
        <v>0</v>
      </c>
    </row>
    <row r="168" spans="1:21" s="4" customFormat="1" ht="26.25" customHeight="1">
      <c r="A168" s="252" t="s">
        <v>28</v>
      </c>
      <c r="B168" s="274" t="s">
        <v>168</v>
      </c>
      <c r="C168" s="274" t="s">
        <v>847</v>
      </c>
      <c r="D168" s="34">
        <v>45419.4</v>
      </c>
      <c r="E168" s="35">
        <f t="shared" si="42"/>
        <v>57744.4</v>
      </c>
      <c r="F168" s="31">
        <v>57184.6</v>
      </c>
      <c r="G168" s="31">
        <v>559.8</v>
      </c>
      <c r="H168" s="31"/>
      <c r="I168" s="31"/>
      <c r="J168" s="31"/>
      <c r="K168" s="31">
        <v>1282.8</v>
      </c>
      <c r="L168" s="31"/>
      <c r="M168" s="31"/>
      <c r="N168" s="31"/>
      <c r="O168" s="31"/>
      <c r="P168" s="31"/>
      <c r="Q168" s="31"/>
      <c r="R168" s="31">
        <f t="shared" si="36"/>
        <v>1282.8</v>
      </c>
      <c r="S168" s="30">
        <f t="shared" si="43"/>
        <v>59027.200000000004</v>
      </c>
      <c r="T168" s="35">
        <f t="shared" si="44"/>
        <v>58467.4</v>
      </c>
      <c r="U168" s="31">
        <f t="shared" si="45"/>
        <v>559.8</v>
      </c>
    </row>
    <row r="169" spans="1:21" s="4" customFormat="1" ht="27.75" customHeight="1">
      <c r="A169" s="252" t="s">
        <v>29</v>
      </c>
      <c r="B169" s="274" t="s">
        <v>168</v>
      </c>
      <c r="C169" s="274" t="s">
        <v>847</v>
      </c>
      <c r="D169" s="34">
        <v>21673.1</v>
      </c>
      <c r="E169" s="35">
        <f t="shared" si="42"/>
        <v>29927.3</v>
      </c>
      <c r="F169" s="31">
        <v>29761</v>
      </c>
      <c r="G169" s="31">
        <v>166.3</v>
      </c>
      <c r="H169" s="31"/>
      <c r="I169" s="31"/>
      <c r="J169" s="31"/>
      <c r="K169" s="31">
        <v>531.9</v>
      </c>
      <c r="L169" s="31"/>
      <c r="M169" s="31"/>
      <c r="N169" s="31"/>
      <c r="O169" s="31"/>
      <c r="P169" s="31"/>
      <c r="Q169" s="31"/>
      <c r="R169" s="31">
        <f t="shared" si="36"/>
        <v>531.9</v>
      </c>
      <c r="S169" s="30">
        <f t="shared" si="43"/>
        <v>30459.2</v>
      </c>
      <c r="T169" s="35">
        <f t="shared" si="44"/>
        <v>30292.9</v>
      </c>
      <c r="U169" s="31">
        <f t="shared" si="45"/>
        <v>166.3</v>
      </c>
    </row>
    <row r="170" spans="1:21" s="4" customFormat="1" ht="24.75" customHeight="1">
      <c r="A170" s="252" t="s">
        <v>30</v>
      </c>
      <c r="B170" s="274" t="s">
        <v>168</v>
      </c>
      <c r="C170" s="274" t="s">
        <v>847</v>
      </c>
      <c r="D170" s="34">
        <v>28496.5</v>
      </c>
      <c r="E170" s="35">
        <f t="shared" si="42"/>
        <v>38122.6</v>
      </c>
      <c r="F170" s="31">
        <v>37798.4</v>
      </c>
      <c r="G170" s="31">
        <v>324.2</v>
      </c>
      <c r="H170" s="31"/>
      <c r="I170" s="31"/>
      <c r="J170" s="31"/>
      <c r="K170" s="31">
        <v>810.8</v>
      </c>
      <c r="L170" s="31"/>
      <c r="M170" s="31"/>
      <c r="N170" s="31"/>
      <c r="O170" s="31"/>
      <c r="P170" s="31"/>
      <c r="Q170" s="31"/>
      <c r="R170" s="31">
        <f t="shared" si="36"/>
        <v>810.8</v>
      </c>
      <c r="S170" s="30">
        <f t="shared" si="43"/>
        <v>38933.4</v>
      </c>
      <c r="T170" s="35">
        <f t="shared" si="44"/>
        <v>38609.200000000004</v>
      </c>
      <c r="U170" s="31">
        <f t="shared" si="45"/>
        <v>324.2</v>
      </c>
    </row>
    <row r="171" spans="1:21" s="4" customFormat="1" ht="27" customHeight="1">
      <c r="A171" s="252" t="s">
        <v>549</v>
      </c>
      <c r="B171" s="274" t="s">
        <v>168</v>
      </c>
      <c r="C171" s="274" t="s">
        <v>847</v>
      </c>
      <c r="D171" s="34">
        <v>22919</v>
      </c>
      <c r="E171" s="35">
        <f t="shared" si="42"/>
        <v>31969.4</v>
      </c>
      <c r="F171" s="31">
        <v>31053.5</v>
      </c>
      <c r="G171" s="31">
        <v>915.9</v>
      </c>
      <c r="H171" s="31"/>
      <c r="I171" s="31"/>
      <c r="J171" s="31"/>
      <c r="K171" s="31">
        <v>392</v>
      </c>
      <c r="L171" s="31"/>
      <c r="M171" s="31"/>
      <c r="N171" s="31"/>
      <c r="O171" s="31"/>
      <c r="P171" s="31">
        <v>796.5</v>
      </c>
      <c r="Q171" s="31"/>
      <c r="R171" s="31">
        <f t="shared" si="36"/>
        <v>1188.5</v>
      </c>
      <c r="S171" s="30">
        <f t="shared" si="43"/>
        <v>33157.9</v>
      </c>
      <c r="T171" s="35">
        <f t="shared" si="44"/>
        <v>31445.5</v>
      </c>
      <c r="U171" s="31">
        <f t="shared" si="45"/>
        <v>1712.4</v>
      </c>
    </row>
    <row r="172" spans="1:21" s="4" customFormat="1" ht="27" customHeight="1">
      <c r="A172" s="252" t="s">
        <v>31</v>
      </c>
      <c r="B172" s="274" t="s">
        <v>168</v>
      </c>
      <c r="C172" s="274" t="s">
        <v>847</v>
      </c>
      <c r="D172" s="34">
        <v>12638.1</v>
      </c>
      <c r="E172" s="35">
        <f t="shared" si="42"/>
        <v>18196.2</v>
      </c>
      <c r="F172" s="31">
        <v>17977.8</v>
      </c>
      <c r="G172" s="31">
        <v>218.4</v>
      </c>
      <c r="H172" s="31"/>
      <c r="I172" s="31"/>
      <c r="J172" s="31"/>
      <c r="K172" s="31">
        <v>385.3</v>
      </c>
      <c r="L172" s="31"/>
      <c r="M172" s="31"/>
      <c r="N172" s="31"/>
      <c r="O172" s="31"/>
      <c r="P172" s="31"/>
      <c r="Q172" s="31"/>
      <c r="R172" s="31">
        <f t="shared" si="36"/>
        <v>385.3</v>
      </c>
      <c r="S172" s="30">
        <f t="shared" si="43"/>
        <v>18581.5</v>
      </c>
      <c r="T172" s="35">
        <f t="shared" si="38"/>
        <v>18363.1</v>
      </c>
      <c r="U172" s="31">
        <f t="shared" si="45"/>
        <v>218.4</v>
      </c>
    </row>
    <row r="173" spans="1:21" s="4" customFormat="1" ht="24.75" customHeight="1">
      <c r="A173" s="252" t="s">
        <v>32</v>
      </c>
      <c r="B173" s="274" t="s">
        <v>168</v>
      </c>
      <c r="C173" s="274" t="s">
        <v>847</v>
      </c>
      <c r="D173" s="34">
        <v>29458.2</v>
      </c>
      <c r="E173" s="35">
        <f t="shared" si="42"/>
        <v>34037.2</v>
      </c>
      <c r="F173" s="31">
        <v>33909.5</v>
      </c>
      <c r="G173" s="31">
        <v>127.7</v>
      </c>
      <c r="H173" s="31"/>
      <c r="I173" s="31"/>
      <c r="J173" s="31"/>
      <c r="K173" s="31">
        <v>1350.6</v>
      </c>
      <c r="L173" s="31"/>
      <c r="M173" s="31"/>
      <c r="N173" s="31"/>
      <c r="O173" s="31"/>
      <c r="P173" s="31"/>
      <c r="Q173" s="31"/>
      <c r="R173" s="31">
        <f t="shared" si="36"/>
        <v>1350.6</v>
      </c>
      <c r="S173" s="30">
        <f t="shared" si="43"/>
        <v>35387.799999999996</v>
      </c>
      <c r="T173" s="35">
        <f t="shared" si="38"/>
        <v>35260.1</v>
      </c>
      <c r="U173" s="31">
        <f t="shared" si="45"/>
        <v>127.7</v>
      </c>
    </row>
    <row r="174" spans="1:21" s="4" customFormat="1" ht="27" customHeight="1">
      <c r="A174" s="252" t="s">
        <v>33</v>
      </c>
      <c r="B174" s="274" t="s">
        <v>168</v>
      </c>
      <c r="C174" s="274" t="s">
        <v>847</v>
      </c>
      <c r="D174" s="34">
        <v>27365.1</v>
      </c>
      <c r="E174" s="35">
        <f t="shared" si="42"/>
        <v>32537.4</v>
      </c>
      <c r="F174" s="31">
        <v>32350.4</v>
      </c>
      <c r="G174" s="31">
        <v>187</v>
      </c>
      <c r="H174" s="31"/>
      <c r="I174" s="31"/>
      <c r="J174" s="31"/>
      <c r="K174" s="31">
        <v>399.7</v>
      </c>
      <c r="L174" s="31"/>
      <c r="M174" s="31"/>
      <c r="N174" s="31"/>
      <c r="O174" s="31"/>
      <c r="P174" s="31"/>
      <c r="Q174" s="31"/>
      <c r="R174" s="31">
        <f t="shared" si="36"/>
        <v>399.7</v>
      </c>
      <c r="S174" s="30">
        <f t="shared" si="43"/>
        <v>32937.100000000006</v>
      </c>
      <c r="T174" s="35">
        <f t="shared" si="38"/>
        <v>32750.100000000002</v>
      </c>
      <c r="U174" s="31">
        <f t="shared" si="45"/>
        <v>187</v>
      </c>
    </row>
    <row r="175" spans="1:21" s="4" customFormat="1" ht="28.5" customHeight="1" hidden="1">
      <c r="A175" s="252" t="s">
        <v>132</v>
      </c>
      <c r="B175" s="274" t="s">
        <v>168</v>
      </c>
      <c r="C175" s="274" t="s">
        <v>847</v>
      </c>
      <c r="D175" s="281">
        <v>0</v>
      </c>
      <c r="E175" s="35">
        <f t="shared" si="42"/>
        <v>0</v>
      </c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>
        <f t="shared" si="36"/>
        <v>0</v>
      </c>
      <c r="S175" s="30">
        <f t="shared" si="43"/>
        <v>0</v>
      </c>
      <c r="T175" s="35">
        <f t="shared" si="38"/>
        <v>0</v>
      </c>
      <c r="U175" s="31">
        <f t="shared" si="45"/>
        <v>0</v>
      </c>
    </row>
    <row r="176" spans="1:21" s="4" customFormat="1" ht="26.25" customHeight="1">
      <c r="A176" s="252" t="s">
        <v>467</v>
      </c>
      <c r="B176" s="274" t="s">
        <v>168</v>
      </c>
      <c r="C176" s="274" t="s">
        <v>847</v>
      </c>
      <c r="D176" s="273">
        <v>0</v>
      </c>
      <c r="E176" s="35">
        <f t="shared" si="42"/>
        <v>98.3</v>
      </c>
      <c r="F176" s="31"/>
      <c r="G176" s="31">
        <v>98.3</v>
      </c>
      <c r="H176" s="31"/>
      <c r="I176" s="31"/>
      <c r="J176" s="31"/>
      <c r="K176" s="31"/>
      <c r="L176" s="31"/>
      <c r="M176" s="31"/>
      <c r="N176" s="31"/>
      <c r="O176" s="31"/>
      <c r="P176" s="31">
        <v>-98.3</v>
      </c>
      <c r="Q176" s="31"/>
      <c r="R176" s="31">
        <f t="shared" si="36"/>
        <v>-98.3</v>
      </c>
      <c r="S176" s="30">
        <f t="shared" si="43"/>
        <v>0</v>
      </c>
      <c r="T176" s="35">
        <f t="shared" si="38"/>
        <v>0</v>
      </c>
      <c r="U176" s="31">
        <f t="shared" si="45"/>
        <v>0</v>
      </c>
    </row>
    <row r="177" spans="1:21" s="4" customFormat="1" ht="51.75" customHeight="1">
      <c r="A177" s="252" t="s">
        <v>766</v>
      </c>
      <c r="B177" s="274" t="s">
        <v>168</v>
      </c>
      <c r="C177" s="274" t="s">
        <v>847</v>
      </c>
      <c r="D177" s="282">
        <v>14499.1</v>
      </c>
      <c r="E177" s="35">
        <f t="shared" si="42"/>
        <v>0</v>
      </c>
      <c r="F177" s="31">
        <v>0</v>
      </c>
      <c r="G177" s="31">
        <v>0</v>
      </c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>
        <f t="shared" si="36"/>
        <v>0</v>
      </c>
      <c r="S177" s="30">
        <f t="shared" si="43"/>
        <v>0</v>
      </c>
      <c r="T177" s="35">
        <f t="shared" si="38"/>
        <v>0</v>
      </c>
      <c r="U177" s="31">
        <f t="shared" si="45"/>
        <v>0</v>
      </c>
    </row>
    <row r="178" spans="1:21" s="4" customFormat="1" ht="45" customHeight="1" hidden="1">
      <c r="A178" s="252" t="s">
        <v>136</v>
      </c>
      <c r="B178" s="274" t="s">
        <v>536</v>
      </c>
      <c r="C178" s="268" t="s">
        <v>283</v>
      </c>
      <c r="D178" s="271">
        <v>0</v>
      </c>
      <c r="E178" s="35">
        <f t="shared" si="42"/>
        <v>0</v>
      </c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>
        <f t="shared" si="36"/>
        <v>0</v>
      </c>
      <c r="S178" s="30">
        <f t="shared" si="43"/>
        <v>0</v>
      </c>
      <c r="T178" s="35">
        <f t="shared" si="38"/>
        <v>0</v>
      </c>
      <c r="U178" s="31">
        <f t="shared" si="45"/>
        <v>0</v>
      </c>
    </row>
    <row r="179" spans="1:21" s="4" customFormat="1" ht="55.5" customHeight="1">
      <c r="A179" s="252" t="s">
        <v>322</v>
      </c>
      <c r="B179" s="274" t="s">
        <v>168</v>
      </c>
      <c r="C179" s="268" t="s">
        <v>847</v>
      </c>
      <c r="D179" s="271"/>
      <c r="E179" s="35">
        <f>SUM(F179:G179)</f>
        <v>42600</v>
      </c>
      <c r="F179" s="31">
        <f>SUM(F180+F181+F182+F183+F184+F185+F186+F187+F188+F189)</f>
        <v>21300</v>
      </c>
      <c r="G179" s="31">
        <f>SUM(G180+G181+G182+G183+G184+G185+G186+G187+G188+G189)</f>
        <v>21300</v>
      </c>
      <c r="H179" s="31" t="e">
        <f>SUM(H180+H181+H182+H183+#REF!+H184+H185+H186+H187+H188+#REF!)</f>
        <v>#REF!</v>
      </c>
      <c r="I179" s="31"/>
      <c r="J179" s="31"/>
      <c r="K179" s="31"/>
      <c r="L179" s="31"/>
      <c r="M179" s="31">
        <f>SUM(M180+M181+M182+M183+M184+M185+M186+M187+M188+M189)</f>
        <v>0</v>
      </c>
      <c r="N179" s="31">
        <f>SUM(N180+N181+N182+N183+N184+N185+N186+N187+N188+N189)</f>
        <v>0</v>
      </c>
      <c r="O179" s="31"/>
      <c r="P179" s="31">
        <f>SUM(P180+P181+P182+P183+P184+P185+P186+P187+P188+P189)</f>
        <v>0</v>
      </c>
      <c r="Q179" s="31">
        <f>SUM(Q180+Q181+Q182+Q183+Q184+Q185+Q186+Q187+Q188+Q189)</f>
        <v>0</v>
      </c>
      <c r="R179" s="31">
        <f>SUM(I179:Q179)</f>
        <v>0</v>
      </c>
      <c r="S179" s="30">
        <f>SUM(U179+T179)</f>
        <v>42600</v>
      </c>
      <c r="T179" s="35">
        <f t="shared" si="38"/>
        <v>21300</v>
      </c>
      <c r="U179" s="31">
        <f t="shared" si="45"/>
        <v>21300</v>
      </c>
    </row>
    <row r="180" spans="1:21" s="4" customFormat="1" ht="27" customHeight="1">
      <c r="A180" s="252" t="s">
        <v>34</v>
      </c>
      <c r="B180" s="274" t="s">
        <v>168</v>
      </c>
      <c r="C180" s="268" t="s">
        <v>847</v>
      </c>
      <c r="D180" s="271"/>
      <c r="E180" s="35">
        <f t="shared" si="42"/>
        <v>300</v>
      </c>
      <c r="F180" s="31">
        <v>150</v>
      </c>
      <c r="G180" s="31">
        <v>150</v>
      </c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>
        <f t="shared" si="36"/>
        <v>0</v>
      </c>
      <c r="S180" s="30">
        <f aca="true" t="shared" si="46" ref="S180:S188">SUM(U180+T180)</f>
        <v>300</v>
      </c>
      <c r="T180" s="35">
        <f aca="true" t="shared" si="47" ref="T180:T188">SUM(F180+I180+K180+L180+M180)</f>
        <v>150</v>
      </c>
      <c r="U180" s="31">
        <f t="shared" si="45"/>
        <v>150</v>
      </c>
    </row>
    <row r="181" spans="1:21" s="4" customFormat="1" ht="26.25" customHeight="1">
      <c r="A181" s="252" t="s">
        <v>35</v>
      </c>
      <c r="B181" s="274" t="s">
        <v>168</v>
      </c>
      <c r="C181" s="268" t="s">
        <v>847</v>
      </c>
      <c r="D181" s="271"/>
      <c r="E181" s="35">
        <f t="shared" si="42"/>
        <v>1000</v>
      </c>
      <c r="F181" s="31">
        <v>500</v>
      </c>
      <c r="G181" s="31">
        <v>500</v>
      </c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>
        <f t="shared" si="36"/>
        <v>0</v>
      </c>
      <c r="S181" s="30">
        <f t="shared" si="46"/>
        <v>1000</v>
      </c>
      <c r="T181" s="35">
        <f t="shared" si="47"/>
        <v>500</v>
      </c>
      <c r="U181" s="31">
        <f t="shared" si="45"/>
        <v>500</v>
      </c>
    </row>
    <row r="182" spans="1:21" s="4" customFormat="1" ht="28.5" customHeight="1">
      <c r="A182" s="252" t="s">
        <v>36</v>
      </c>
      <c r="B182" s="274" t="s">
        <v>168</v>
      </c>
      <c r="C182" s="268" t="s">
        <v>847</v>
      </c>
      <c r="D182" s="271"/>
      <c r="E182" s="35">
        <f t="shared" si="42"/>
        <v>2900</v>
      </c>
      <c r="F182" s="31">
        <v>1450</v>
      </c>
      <c r="G182" s="31">
        <v>1450</v>
      </c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>
        <f t="shared" si="36"/>
        <v>0</v>
      </c>
      <c r="S182" s="30">
        <f t="shared" si="46"/>
        <v>2900</v>
      </c>
      <c r="T182" s="35">
        <f t="shared" si="47"/>
        <v>1450</v>
      </c>
      <c r="U182" s="31">
        <f t="shared" si="45"/>
        <v>1450</v>
      </c>
    </row>
    <row r="183" spans="1:21" s="4" customFormat="1" ht="27" customHeight="1">
      <c r="A183" s="252" t="s">
        <v>37</v>
      </c>
      <c r="B183" s="274" t="s">
        <v>168</v>
      </c>
      <c r="C183" s="268" t="s">
        <v>847</v>
      </c>
      <c r="D183" s="271"/>
      <c r="E183" s="35">
        <f t="shared" si="42"/>
        <v>500</v>
      </c>
      <c r="F183" s="31">
        <v>250</v>
      </c>
      <c r="G183" s="31">
        <v>250</v>
      </c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>
        <f t="shared" si="36"/>
        <v>0</v>
      </c>
      <c r="S183" s="30">
        <f t="shared" si="46"/>
        <v>500</v>
      </c>
      <c r="T183" s="35">
        <f t="shared" si="47"/>
        <v>250</v>
      </c>
      <c r="U183" s="31">
        <f t="shared" si="45"/>
        <v>250</v>
      </c>
    </row>
    <row r="184" spans="1:21" s="4" customFormat="1" ht="26.25" customHeight="1">
      <c r="A184" s="252" t="s">
        <v>38</v>
      </c>
      <c r="B184" s="274" t="s">
        <v>168</v>
      </c>
      <c r="C184" s="268" t="s">
        <v>847</v>
      </c>
      <c r="D184" s="271"/>
      <c r="E184" s="35">
        <f t="shared" si="42"/>
        <v>2800</v>
      </c>
      <c r="F184" s="31">
        <v>1400</v>
      </c>
      <c r="G184" s="31">
        <v>1400</v>
      </c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>
        <f t="shared" si="36"/>
        <v>0</v>
      </c>
      <c r="S184" s="30">
        <f t="shared" si="46"/>
        <v>2800</v>
      </c>
      <c r="T184" s="35">
        <f t="shared" si="47"/>
        <v>1400</v>
      </c>
      <c r="U184" s="31">
        <f t="shared" si="45"/>
        <v>1400</v>
      </c>
    </row>
    <row r="185" spans="1:21" s="4" customFormat="1" ht="23.25" customHeight="1">
      <c r="A185" s="252" t="s">
        <v>39</v>
      </c>
      <c r="B185" s="274" t="s">
        <v>168</v>
      </c>
      <c r="C185" s="268" t="s">
        <v>847</v>
      </c>
      <c r="D185" s="271"/>
      <c r="E185" s="35">
        <f t="shared" si="42"/>
        <v>400</v>
      </c>
      <c r="F185" s="31">
        <v>200</v>
      </c>
      <c r="G185" s="31">
        <v>200</v>
      </c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>
        <f t="shared" si="36"/>
        <v>0</v>
      </c>
      <c r="S185" s="30">
        <f t="shared" si="46"/>
        <v>400</v>
      </c>
      <c r="T185" s="35">
        <f t="shared" si="47"/>
        <v>200</v>
      </c>
      <c r="U185" s="31">
        <f t="shared" si="45"/>
        <v>200</v>
      </c>
    </row>
    <row r="186" spans="1:21" s="4" customFormat="1" ht="26.25" customHeight="1">
      <c r="A186" s="252" t="s">
        <v>40</v>
      </c>
      <c r="B186" s="274" t="s">
        <v>168</v>
      </c>
      <c r="C186" s="268" t="s">
        <v>847</v>
      </c>
      <c r="D186" s="271"/>
      <c r="E186" s="35">
        <f t="shared" si="42"/>
        <v>1800</v>
      </c>
      <c r="F186" s="31">
        <v>900</v>
      </c>
      <c r="G186" s="31">
        <v>900</v>
      </c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>
        <f t="shared" si="36"/>
        <v>0</v>
      </c>
      <c r="S186" s="30">
        <f t="shared" si="46"/>
        <v>1800</v>
      </c>
      <c r="T186" s="35">
        <f t="shared" si="47"/>
        <v>900</v>
      </c>
      <c r="U186" s="31">
        <f t="shared" si="45"/>
        <v>900</v>
      </c>
    </row>
    <row r="187" spans="1:21" s="4" customFormat="1" ht="26.25" customHeight="1">
      <c r="A187" s="252" t="s">
        <v>41</v>
      </c>
      <c r="B187" s="274" t="s">
        <v>168</v>
      </c>
      <c r="C187" s="268" t="s">
        <v>847</v>
      </c>
      <c r="D187" s="271"/>
      <c r="E187" s="35">
        <f t="shared" si="42"/>
        <v>400</v>
      </c>
      <c r="F187" s="31">
        <v>200</v>
      </c>
      <c r="G187" s="31">
        <v>200</v>
      </c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>
        <f t="shared" si="36"/>
        <v>0</v>
      </c>
      <c r="S187" s="30">
        <f t="shared" si="46"/>
        <v>400</v>
      </c>
      <c r="T187" s="35">
        <f t="shared" si="47"/>
        <v>200</v>
      </c>
      <c r="U187" s="31">
        <f t="shared" si="45"/>
        <v>200</v>
      </c>
    </row>
    <row r="188" spans="1:21" s="4" customFormat="1" ht="24.75" customHeight="1">
      <c r="A188" s="252" t="s">
        <v>42</v>
      </c>
      <c r="B188" s="274" t="s">
        <v>168</v>
      </c>
      <c r="C188" s="268" t="s">
        <v>847</v>
      </c>
      <c r="D188" s="271"/>
      <c r="E188" s="35">
        <f t="shared" si="42"/>
        <v>500</v>
      </c>
      <c r="F188" s="31">
        <v>250</v>
      </c>
      <c r="G188" s="31">
        <v>250</v>
      </c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>
        <f t="shared" si="36"/>
        <v>0</v>
      </c>
      <c r="S188" s="30">
        <f t="shared" si="46"/>
        <v>500</v>
      </c>
      <c r="T188" s="35">
        <f t="shared" si="47"/>
        <v>250</v>
      </c>
      <c r="U188" s="31">
        <f t="shared" si="45"/>
        <v>250</v>
      </c>
    </row>
    <row r="189" spans="1:21" s="4" customFormat="1" ht="24.75" customHeight="1">
      <c r="A189" s="252" t="s">
        <v>676</v>
      </c>
      <c r="B189" s="274" t="s">
        <v>168</v>
      </c>
      <c r="C189" s="268" t="s">
        <v>847</v>
      </c>
      <c r="D189" s="271"/>
      <c r="E189" s="35">
        <f t="shared" si="42"/>
        <v>32000</v>
      </c>
      <c r="F189" s="31">
        <v>16000</v>
      </c>
      <c r="G189" s="31">
        <v>16000</v>
      </c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>
        <f t="shared" si="36"/>
        <v>0</v>
      </c>
      <c r="S189" s="30">
        <f aca="true" t="shared" si="48" ref="S189:S194">SUM(U189+T189)</f>
        <v>32000</v>
      </c>
      <c r="T189" s="35">
        <f t="shared" si="38"/>
        <v>16000</v>
      </c>
      <c r="U189" s="31">
        <f t="shared" si="45"/>
        <v>16000</v>
      </c>
    </row>
    <row r="190" spans="1:21" s="4" customFormat="1" ht="24.75" customHeight="1">
      <c r="A190" s="252" t="s">
        <v>655</v>
      </c>
      <c r="B190" s="274" t="s">
        <v>168</v>
      </c>
      <c r="C190" s="268" t="s">
        <v>847</v>
      </c>
      <c r="D190" s="271"/>
      <c r="E190" s="35">
        <f t="shared" si="42"/>
        <v>1758.8</v>
      </c>
      <c r="F190" s="31"/>
      <c r="G190" s="31">
        <v>1758.8</v>
      </c>
      <c r="H190" s="31"/>
      <c r="I190" s="31"/>
      <c r="J190" s="31"/>
      <c r="K190" s="31">
        <v>62</v>
      </c>
      <c r="L190" s="31"/>
      <c r="M190" s="31"/>
      <c r="N190" s="31"/>
      <c r="O190" s="31"/>
      <c r="P190" s="31"/>
      <c r="Q190" s="31"/>
      <c r="R190" s="31">
        <f t="shared" si="36"/>
        <v>62</v>
      </c>
      <c r="S190" s="30">
        <f t="shared" si="48"/>
        <v>1820.8</v>
      </c>
      <c r="T190" s="35">
        <f>SUM(F190+I190+K190+L190+M190)</f>
        <v>62</v>
      </c>
      <c r="U190" s="31">
        <f t="shared" si="45"/>
        <v>1758.8</v>
      </c>
    </row>
    <row r="191" spans="1:21" s="4" customFormat="1" ht="45" customHeight="1">
      <c r="A191" s="252" t="s">
        <v>975</v>
      </c>
      <c r="B191" s="274" t="s">
        <v>168</v>
      </c>
      <c r="C191" s="268" t="s">
        <v>847</v>
      </c>
      <c r="D191" s="282">
        <v>16125</v>
      </c>
      <c r="E191" s="35">
        <f t="shared" si="42"/>
        <v>27126</v>
      </c>
      <c r="F191" s="31">
        <v>1800</v>
      </c>
      <c r="G191" s="31">
        <v>25326</v>
      </c>
      <c r="H191" s="31"/>
      <c r="I191" s="31"/>
      <c r="J191" s="31"/>
      <c r="K191" s="31"/>
      <c r="L191" s="31"/>
      <c r="M191" s="31"/>
      <c r="N191" s="31">
        <v>-9.7</v>
      </c>
      <c r="O191" s="31"/>
      <c r="P191" s="31"/>
      <c r="Q191" s="31"/>
      <c r="R191" s="31">
        <f t="shared" si="36"/>
        <v>-9.7</v>
      </c>
      <c r="S191" s="30">
        <f t="shared" si="48"/>
        <v>27116.3</v>
      </c>
      <c r="T191" s="35">
        <f>SUM(F191+I191+K191+L191+M191+N191)</f>
        <v>1790.3</v>
      </c>
      <c r="U191" s="31">
        <f>SUM(G191+P191+Q191)</f>
        <v>25326</v>
      </c>
    </row>
    <row r="192" spans="1:21" s="4" customFormat="1" ht="73.5" customHeight="1">
      <c r="A192" s="280" t="s">
        <v>976</v>
      </c>
      <c r="B192" s="274" t="s">
        <v>168</v>
      </c>
      <c r="C192" s="268" t="s">
        <v>847</v>
      </c>
      <c r="D192" s="282"/>
      <c r="E192" s="35">
        <f t="shared" si="42"/>
        <v>93564.5</v>
      </c>
      <c r="F192" s="38">
        <v>273.6</v>
      </c>
      <c r="G192" s="31">
        <v>93290.9</v>
      </c>
      <c r="H192" s="38"/>
      <c r="I192" s="31"/>
      <c r="J192" s="31"/>
      <c r="K192" s="31">
        <v>6978.2</v>
      </c>
      <c r="L192" s="31"/>
      <c r="M192" s="31"/>
      <c r="N192" s="31"/>
      <c r="O192" s="31"/>
      <c r="P192" s="31"/>
      <c r="Q192" s="31"/>
      <c r="R192" s="31">
        <f t="shared" si="36"/>
        <v>6978.2</v>
      </c>
      <c r="S192" s="30">
        <f t="shared" si="48"/>
        <v>100542.7</v>
      </c>
      <c r="T192" s="35">
        <f t="shared" si="38"/>
        <v>7251.8</v>
      </c>
      <c r="U192" s="31">
        <f>SUM(G192+N192+P192+Q192)</f>
        <v>93290.9</v>
      </c>
    </row>
    <row r="193" spans="1:21" s="4" customFormat="1" ht="73.5" customHeight="1">
      <c r="A193" s="252" t="s">
        <v>834</v>
      </c>
      <c r="B193" s="274" t="s">
        <v>168</v>
      </c>
      <c r="C193" s="268" t="s">
        <v>847</v>
      </c>
      <c r="D193" s="282"/>
      <c r="E193" s="35"/>
      <c r="F193" s="38"/>
      <c r="G193" s="31"/>
      <c r="H193" s="38"/>
      <c r="I193" s="31"/>
      <c r="J193" s="31"/>
      <c r="K193" s="31"/>
      <c r="L193" s="31"/>
      <c r="M193" s="31"/>
      <c r="N193" s="31"/>
      <c r="O193" s="31">
        <v>29.5</v>
      </c>
      <c r="P193" s="31"/>
      <c r="Q193" s="31"/>
      <c r="R193" s="31">
        <f t="shared" si="36"/>
        <v>29.5</v>
      </c>
      <c r="S193" s="30">
        <f t="shared" si="48"/>
        <v>29.5</v>
      </c>
      <c r="T193" s="35">
        <f t="shared" si="38"/>
        <v>0</v>
      </c>
      <c r="U193" s="31">
        <v>29.5</v>
      </c>
    </row>
    <row r="194" spans="1:23" s="4" customFormat="1" ht="32.25" customHeight="1">
      <c r="A194" s="253" t="s">
        <v>137</v>
      </c>
      <c r="B194" s="275" t="s">
        <v>168</v>
      </c>
      <c r="C194" s="267" t="s">
        <v>849</v>
      </c>
      <c r="D194" s="30">
        <f>SUM(D195+D196+D197+D198+D199+D200+D201+D202+D207+D208+D209+D210+D211+D212+D213+D214+D235+D236+D237)</f>
        <v>732653.0999999999</v>
      </c>
      <c r="E194" s="35">
        <f aca="true" t="shared" si="49" ref="E194:E211">SUM(F194:G194)</f>
        <v>830765.3</v>
      </c>
      <c r="F194" s="30">
        <f aca="true" t="shared" si="50" ref="F194:M194">SUM(F195+F196+F197+F198+F199+F200+F201+F202+F207+F208+F209+F210+F211+F212+F213+F214+F235+F236+F237+F215+F224+F233+F234)</f>
        <v>250842.20000000004</v>
      </c>
      <c r="G194" s="30">
        <f>SUM(G195+G196+G197+G198+G199+G200+G201+G202+G207+G208+G209+G210+G211+G212+G213+G214+G235+G236+G237+G215+G224+G233+G234+G238)</f>
        <v>579923.1</v>
      </c>
      <c r="H194" s="30">
        <f t="shared" si="50"/>
        <v>0</v>
      </c>
      <c r="I194" s="30">
        <f>SUM(I195+I196+I197+I198+I199+I200+I201+I202+I207+I208+I209+I210+I211+I212+I213+I214+I235+I236+I237+I215+I224+I233+I234+I241)</f>
        <v>10343.9</v>
      </c>
      <c r="J194" s="30"/>
      <c r="K194" s="30">
        <f>SUM(K195+K196+K197+K198+K199+K200+K201+K202+K207+K208+K209+K210+K211+K212+K213+K214+K235+K236+K237+K215+K224+K233+K234+K239+K238)</f>
        <v>7561.6</v>
      </c>
      <c r="L194" s="30">
        <f t="shared" si="50"/>
        <v>0</v>
      </c>
      <c r="M194" s="30">
        <f t="shared" si="50"/>
        <v>0</v>
      </c>
      <c r="N194" s="30">
        <f>SUM(N195+N196+N197+N198+N199+N200+N201+N202+N207+N208+N209+N210+N211+N212+N213+N214+N235+N236+N237+N215+N224+N233+N234+N242+N240)</f>
        <v>3509</v>
      </c>
      <c r="O194" s="30">
        <f>SUM(O195+O196+O197+O198+O199+O200+O201+O202+O207+O208+O209+O210+O211+O212+O213+O214+O235+O236+O237+O215+O224+O233+O234+O242+O240)</f>
        <v>90.5</v>
      </c>
      <c r="P194" s="30">
        <f>SUM(P195+P196+P197+P198+P199+P200+P201+P202+P207+P208+P209+P210+P211+P212+P213+P214+P235+P236+P237+P215+P224+P233+P234+P238)</f>
        <v>-18192.899999999998</v>
      </c>
      <c r="Q194" s="30">
        <f>SUM(Q195+Q196+Q197+Q198+Q199+Q200+Q201+Q202+Q207+Q208+Q209+Q210+Q211+Q212+Q213+Q214+Q235+Q236+Q237+Q215+Q224+Q233+Q234+Q238)</f>
        <v>0</v>
      </c>
      <c r="R194" s="31">
        <f t="shared" si="36"/>
        <v>3312.100000000002</v>
      </c>
      <c r="S194" s="30">
        <f t="shared" si="48"/>
        <v>834077.4</v>
      </c>
      <c r="T194" s="35">
        <f>SUM(T195+T196+T197+T198+T199+T200+T201+T202+T207+T208+T209+T210+T211+T212+T213+T215+T224+T233+T234+T235+T236+T237+T238+T240+T241+T242+T239)</f>
        <v>270169</v>
      </c>
      <c r="U194" s="35">
        <f>SUM(U195+U196+U197+U198+U199+U200+U201+U202+U207+U208+U209+U210+U211+U212+U213+U215+U224+U233+U234+U235+U236+U237+U238+U240+U241+U242)</f>
        <v>563908.4</v>
      </c>
      <c r="W194" s="86"/>
    </row>
    <row r="195" spans="1:22" s="4" customFormat="1" ht="29.25" customHeight="1">
      <c r="A195" s="252" t="s">
        <v>138</v>
      </c>
      <c r="B195" s="274" t="s">
        <v>168</v>
      </c>
      <c r="C195" s="274" t="s">
        <v>849</v>
      </c>
      <c r="D195" s="34">
        <v>75330.4</v>
      </c>
      <c r="E195" s="35">
        <f>SUM(F195:G195)</f>
        <v>95119.40000000001</v>
      </c>
      <c r="F195" s="31">
        <v>13969.3</v>
      </c>
      <c r="G195" s="31">
        <v>81150.1</v>
      </c>
      <c r="H195" s="31"/>
      <c r="I195" s="31">
        <v>-250</v>
      </c>
      <c r="J195" s="31"/>
      <c r="K195" s="31"/>
      <c r="L195" s="31"/>
      <c r="M195" s="31"/>
      <c r="N195" s="31"/>
      <c r="O195" s="31"/>
      <c r="P195" s="31">
        <v>668.3</v>
      </c>
      <c r="Q195" s="31"/>
      <c r="R195" s="31">
        <f t="shared" si="36"/>
        <v>418.29999999999995</v>
      </c>
      <c r="S195" s="30">
        <f t="shared" si="43"/>
        <v>95537.70000000001</v>
      </c>
      <c r="T195" s="35">
        <f t="shared" si="38"/>
        <v>13719.3</v>
      </c>
      <c r="U195" s="31">
        <f aca="true" t="shared" si="51" ref="U195:U206">SUM(G195+N195+P195+Q195)</f>
        <v>81818.40000000001</v>
      </c>
      <c r="V195" s="86"/>
    </row>
    <row r="196" spans="1:21" s="4" customFormat="1" ht="30" customHeight="1">
      <c r="A196" s="252" t="s">
        <v>141</v>
      </c>
      <c r="B196" s="274" t="s">
        <v>168</v>
      </c>
      <c r="C196" s="274" t="s">
        <v>849</v>
      </c>
      <c r="D196" s="34">
        <v>48541.5</v>
      </c>
      <c r="E196" s="35">
        <f t="shared" si="49"/>
        <v>64146.1</v>
      </c>
      <c r="F196" s="31">
        <v>6691.1</v>
      </c>
      <c r="G196" s="31">
        <v>57455</v>
      </c>
      <c r="H196" s="31"/>
      <c r="I196" s="31"/>
      <c r="J196" s="31"/>
      <c r="K196" s="31">
        <v>946.6</v>
      </c>
      <c r="L196" s="31"/>
      <c r="M196" s="31"/>
      <c r="N196" s="31"/>
      <c r="O196" s="31"/>
      <c r="P196" s="31">
        <v>450.7</v>
      </c>
      <c r="Q196" s="31"/>
      <c r="R196" s="31">
        <f t="shared" si="36"/>
        <v>1397.3</v>
      </c>
      <c r="S196" s="30">
        <f t="shared" si="43"/>
        <v>65543.4</v>
      </c>
      <c r="T196" s="35">
        <f t="shared" si="38"/>
        <v>7637.700000000001</v>
      </c>
      <c r="U196" s="31">
        <f t="shared" si="51"/>
        <v>57905.7</v>
      </c>
    </row>
    <row r="197" spans="1:21" s="4" customFormat="1" ht="27.75" customHeight="1">
      <c r="A197" s="252" t="s">
        <v>142</v>
      </c>
      <c r="B197" s="274" t="s">
        <v>168</v>
      </c>
      <c r="C197" s="274" t="s">
        <v>849</v>
      </c>
      <c r="D197" s="34">
        <v>67140</v>
      </c>
      <c r="E197" s="35">
        <f t="shared" si="49"/>
        <v>82816</v>
      </c>
      <c r="F197" s="31">
        <v>7501.5</v>
      </c>
      <c r="G197" s="31">
        <v>75314.5</v>
      </c>
      <c r="H197" s="31"/>
      <c r="I197" s="31"/>
      <c r="J197" s="31"/>
      <c r="K197" s="31">
        <v>1072.5</v>
      </c>
      <c r="L197" s="31"/>
      <c r="M197" s="31"/>
      <c r="N197" s="31"/>
      <c r="O197" s="31"/>
      <c r="P197" s="31">
        <v>555.6</v>
      </c>
      <c r="Q197" s="31"/>
      <c r="R197" s="31">
        <f t="shared" si="36"/>
        <v>1628.1</v>
      </c>
      <c r="S197" s="30">
        <f t="shared" si="43"/>
        <v>84444.1</v>
      </c>
      <c r="T197" s="35">
        <f t="shared" si="38"/>
        <v>8574</v>
      </c>
      <c r="U197" s="31">
        <f t="shared" si="51"/>
        <v>75870.1</v>
      </c>
    </row>
    <row r="198" spans="1:21" s="4" customFormat="1" ht="25.5" customHeight="1">
      <c r="A198" s="252" t="s">
        <v>143</v>
      </c>
      <c r="B198" s="274" t="s">
        <v>168</v>
      </c>
      <c r="C198" s="274" t="s">
        <v>849</v>
      </c>
      <c r="D198" s="34">
        <v>113431.7</v>
      </c>
      <c r="E198" s="35">
        <f t="shared" si="49"/>
        <v>152773.7</v>
      </c>
      <c r="F198" s="31">
        <v>28953.6</v>
      </c>
      <c r="G198" s="31">
        <v>123820.1</v>
      </c>
      <c r="H198" s="31"/>
      <c r="I198" s="31"/>
      <c r="J198" s="31"/>
      <c r="K198" s="31">
        <v>323.6</v>
      </c>
      <c r="L198" s="31"/>
      <c r="M198" s="31"/>
      <c r="N198" s="31"/>
      <c r="O198" s="31"/>
      <c r="P198" s="31">
        <v>1161.7</v>
      </c>
      <c r="Q198" s="31"/>
      <c r="R198" s="31">
        <f t="shared" si="36"/>
        <v>1485.3000000000002</v>
      </c>
      <c r="S198" s="30">
        <f t="shared" si="43"/>
        <v>154259</v>
      </c>
      <c r="T198" s="35">
        <f t="shared" si="38"/>
        <v>29277.199999999997</v>
      </c>
      <c r="U198" s="31">
        <f t="shared" si="51"/>
        <v>124981.8</v>
      </c>
    </row>
    <row r="199" spans="1:21" s="4" customFormat="1" ht="27" customHeight="1">
      <c r="A199" s="252" t="s">
        <v>225</v>
      </c>
      <c r="B199" s="274" t="s">
        <v>168</v>
      </c>
      <c r="C199" s="274" t="s">
        <v>849</v>
      </c>
      <c r="D199" s="34">
        <v>49093.6</v>
      </c>
      <c r="E199" s="35">
        <f t="shared" si="49"/>
        <v>71282.7</v>
      </c>
      <c r="F199" s="31">
        <v>12277.4</v>
      </c>
      <c r="G199" s="31">
        <v>59005.3</v>
      </c>
      <c r="H199" s="31"/>
      <c r="I199" s="31"/>
      <c r="J199" s="31"/>
      <c r="K199" s="31">
        <v>1127</v>
      </c>
      <c r="L199" s="31"/>
      <c r="M199" s="31"/>
      <c r="N199" s="31"/>
      <c r="O199" s="31"/>
      <c r="P199" s="31">
        <v>523.4</v>
      </c>
      <c r="Q199" s="31"/>
      <c r="R199" s="31">
        <f t="shared" si="36"/>
        <v>1650.4</v>
      </c>
      <c r="S199" s="30">
        <f t="shared" si="43"/>
        <v>72933.1</v>
      </c>
      <c r="T199" s="35">
        <f t="shared" si="38"/>
        <v>13404.4</v>
      </c>
      <c r="U199" s="31">
        <f t="shared" si="51"/>
        <v>59528.700000000004</v>
      </c>
    </row>
    <row r="200" spans="1:21" s="4" customFormat="1" ht="26.25" customHeight="1">
      <c r="A200" s="252" t="s">
        <v>226</v>
      </c>
      <c r="B200" s="274" t="s">
        <v>168</v>
      </c>
      <c r="C200" s="274" t="s">
        <v>849</v>
      </c>
      <c r="D200" s="34">
        <v>32960.8</v>
      </c>
      <c r="E200" s="35">
        <f t="shared" si="49"/>
        <v>40684.2</v>
      </c>
      <c r="F200" s="31">
        <v>8541</v>
      </c>
      <c r="G200" s="31">
        <v>32143.2</v>
      </c>
      <c r="H200" s="31"/>
      <c r="I200" s="31"/>
      <c r="J200" s="31"/>
      <c r="K200" s="31">
        <v>560.1</v>
      </c>
      <c r="L200" s="31"/>
      <c r="M200" s="31"/>
      <c r="N200" s="31"/>
      <c r="O200" s="31"/>
      <c r="P200" s="31">
        <v>297.9</v>
      </c>
      <c r="Q200" s="31"/>
      <c r="R200" s="31">
        <f t="shared" si="36"/>
        <v>858</v>
      </c>
      <c r="S200" s="30">
        <f t="shared" si="43"/>
        <v>41542.200000000004</v>
      </c>
      <c r="T200" s="35">
        <f t="shared" si="38"/>
        <v>9101.1</v>
      </c>
      <c r="U200" s="31">
        <f t="shared" si="51"/>
        <v>32441.100000000002</v>
      </c>
    </row>
    <row r="201" spans="1:21" s="4" customFormat="1" ht="25.5" customHeight="1">
      <c r="A201" s="252" t="s">
        <v>227</v>
      </c>
      <c r="B201" s="274" t="s">
        <v>168</v>
      </c>
      <c r="C201" s="274" t="s">
        <v>849</v>
      </c>
      <c r="D201" s="34">
        <v>33237.1</v>
      </c>
      <c r="E201" s="35">
        <f t="shared" si="49"/>
        <v>43254.799999999996</v>
      </c>
      <c r="F201" s="31">
        <v>4762.7</v>
      </c>
      <c r="G201" s="31">
        <v>38492.1</v>
      </c>
      <c r="H201" s="31"/>
      <c r="I201" s="31"/>
      <c r="J201" s="31"/>
      <c r="K201" s="31">
        <v>373.4</v>
      </c>
      <c r="L201" s="31"/>
      <c r="M201" s="31"/>
      <c r="N201" s="31"/>
      <c r="O201" s="31"/>
      <c r="P201" s="31">
        <v>322.1</v>
      </c>
      <c r="Q201" s="31"/>
      <c r="R201" s="31">
        <f t="shared" si="36"/>
        <v>695.5</v>
      </c>
      <c r="S201" s="30">
        <f t="shared" si="43"/>
        <v>43950.299999999996</v>
      </c>
      <c r="T201" s="35">
        <f t="shared" si="38"/>
        <v>5136.099999999999</v>
      </c>
      <c r="U201" s="31">
        <f t="shared" si="51"/>
        <v>38814.2</v>
      </c>
    </row>
    <row r="202" spans="1:22" s="4" customFormat="1" ht="25.5" customHeight="1">
      <c r="A202" s="252" t="s">
        <v>970</v>
      </c>
      <c r="B202" s="274" t="s">
        <v>168</v>
      </c>
      <c r="C202" s="274" t="s">
        <v>849</v>
      </c>
      <c r="D202" s="34">
        <v>108065</v>
      </c>
      <c r="E202" s="35">
        <f t="shared" si="49"/>
        <v>28992.5</v>
      </c>
      <c r="F202" s="31">
        <f>SUM('[4]ДО'!$Q$27)</f>
        <v>0</v>
      </c>
      <c r="G202" s="31">
        <f>SUM(G203+G204+G205+G206)</f>
        <v>28992.5</v>
      </c>
      <c r="H202" s="31"/>
      <c r="I202" s="31"/>
      <c r="J202" s="31"/>
      <c r="K202" s="31"/>
      <c r="L202" s="31"/>
      <c r="M202" s="31"/>
      <c r="N202" s="31">
        <f>N203+N204+N205+N206</f>
        <v>0</v>
      </c>
      <c r="O202" s="31"/>
      <c r="P202" s="31">
        <f>SUM(P203:P206)</f>
        <v>-22796.6</v>
      </c>
      <c r="Q202" s="31"/>
      <c r="R202" s="31">
        <f t="shared" si="36"/>
        <v>-22796.6</v>
      </c>
      <c r="S202" s="30">
        <f t="shared" si="43"/>
        <v>6195.9000000000015</v>
      </c>
      <c r="T202" s="35">
        <f t="shared" si="38"/>
        <v>0</v>
      </c>
      <c r="U202" s="31">
        <f t="shared" si="51"/>
        <v>6195.9000000000015</v>
      </c>
      <c r="V202" s="86"/>
    </row>
    <row r="203" spans="1:21" s="4" customFormat="1" ht="27" customHeight="1">
      <c r="A203" s="252" t="s">
        <v>228</v>
      </c>
      <c r="B203" s="274" t="s">
        <v>168</v>
      </c>
      <c r="C203" s="274" t="s">
        <v>849</v>
      </c>
      <c r="D203" s="34">
        <v>107926.3</v>
      </c>
      <c r="E203" s="35">
        <f t="shared" si="49"/>
        <v>28895.4</v>
      </c>
      <c r="F203" s="31"/>
      <c r="G203" s="31">
        <v>28895.4</v>
      </c>
      <c r="H203" s="31"/>
      <c r="I203" s="31"/>
      <c r="J203" s="31"/>
      <c r="K203" s="31"/>
      <c r="L203" s="31"/>
      <c r="M203" s="31"/>
      <c r="N203" s="31"/>
      <c r="O203" s="31"/>
      <c r="P203" s="31">
        <v>-22723.8</v>
      </c>
      <c r="Q203" s="31"/>
      <c r="R203" s="31">
        <f t="shared" si="36"/>
        <v>-22723.8</v>
      </c>
      <c r="S203" s="30">
        <f t="shared" si="43"/>
        <v>6171.600000000002</v>
      </c>
      <c r="T203" s="35">
        <f t="shared" si="38"/>
        <v>0</v>
      </c>
      <c r="U203" s="31">
        <f t="shared" si="51"/>
        <v>6171.600000000002</v>
      </c>
    </row>
    <row r="204" spans="1:21" s="4" customFormat="1" ht="27" customHeight="1">
      <c r="A204" s="252" t="s">
        <v>297</v>
      </c>
      <c r="B204" s="274" t="s">
        <v>168</v>
      </c>
      <c r="C204" s="274" t="s">
        <v>849</v>
      </c>
      <c r="D204" s="34"/>
      <c r="E204" s="35">
        <f t="shared" si="49"/>
        <v>97.1</v>
      </c>
      <c r="F204" s="31"/>
      <c r="G204" s="31">
        <v>97.1</v>
      </c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>
        <f t="shared" si="36"/>
        <v>0</v>
      </c>
      <c r="S204" s="30">
        <f>SUM(U204+T204)</f>
        <v>97.1</v>
      </c>
      <c r="T204" s="35">
        <f t="shared" si="38"/>
        <v>0</v>
      </c>
      <c r="U204" s="31">
        <f t="shared" si="51"/>
        <v>97.1</v>
      </c>
    </row>
    <row r="205" spans="1:21" s="4" customFormat="1" ht="23.25" customHeight="1">
      <c r="A205" s="252" t="s">
        <v>233</v>
      </c>
      <c r="B205" s="274" t="s">
        <v>168</v>
      </c>
      <c r="C205" s="274" t="s">
        <v>849</v>
      </c>
      <c r="D205" s="34">
        <v>88.8</v>
      </c>
      <c r="E205" s="35">
        <f t="shared" si="49"/>
        <v>0</v>
      </c>
      <c r="F205" s="31"/>
      <c r="G205" s="31">
        <v>0</v>
      </c>
      <c r="H205" s="31"/>
      <c r="I205" s="31"/>
      <c r="J205" s="31"/>
      <c r="K205" s="31"/>
      <c r="L205" s="31"/>
      <c r="M205" s="31"/>
      <c r="N205" s="31"/>
      <c r="O205" s="31"/>
      <c r="P205" s="31">
        <v>-72.8</v>
      </c>
      <c r="Q205" s="31"/>
      <c r="R205" s="31">
        <f t="shared" si="36"/>
        <v>-72.8</v>
      </c>
      <c r="S205" s="30">
        <f>SUM(U205+T205)</f>
        <v>-72.8</v>
      </c>
      <c r="T205" s="35">
        <f t="shared" si="38"/>
        <v>0</v>
      </c>
      <c r="U205" s="31">
        <f t="shared" si="51"/>
        <v>-72.8</v>
      </c>
    </row>
    <row r="206" spans="1:21" s="4" customFormat="1" ht="44.25" customHeight="1">
      <c r="A206" s="252" t="s">
        <v>148</v>
      </c>
      <c r="B206" s="274" t="s">
        <v>168</v>
      </c>
      <c r="C206" s="274" t="s">
        <v>849</v>
      </c>
      <c r="D206" s="34">
        <v>49.9</v>
      </c>
      <c r="E206" s="35">
        <f t="shared" si="49"/>
        <v>0</v>
      </c>
      <c r="F206" s="31"/>
      <c r="G206" s="31">
        <v>0</v>
      </c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>
        <f t="shared" si="36"/>
        <v>0</v>
      </c>
      <c r="S206" s="30">
        <f t="shared" si="43"/>
        <v>0</v>
      </c>
      <c r="T206" s="35">
        <f t="shared" si="38"/>
        <v>0</v>
      </c>
      <c r="U206" s="31">
        <f t="shared" si="51"/>
        <v>0</v>
      </c>
    </row>
    <row r="207" spans="1:22" s="4" customFormat="1" ht="28.5" customHeight="1">
      <c r="A207" s="252" t="s">
        <v>977</v>
      </c>
      <c r="B207" s="274" t="s">
        <v>168</v>
      </c>
      <c r="C207" s="274" t="s">
        <v>849</v>
      </c>
      <c r="D207" s="34">
        <v>15595.9</v>
      </c>
      <c r="E207" s="35">
        <f t="shared" si="49"/>
        <v>18491.9</v>
      </c>
      <c r="F207" s="31">
        <v>18491.9</v>
      </c>
      <c r="G207" s="31"/>
      <c r="H207" s="31"/>
      <c r="I207" s="31"/>
      <c r="J207" s="31"/>
      <c r="K207" s="31">
        <v>211.1</v>
      </c>
      <c r="L207" s="31"/>
      <c r="M207" s="31"/>
      <c r="N207" s="31">
        <v>541.3</v>
      </c>
      <c r="O207" s="31"/>
      <c r="P207" s="31"/>
      <c r="Q207" s="31"/>
      <c r="R207" s="31">
        <f t="shared" si="36"/>
        <v>752.4</v>
      </c>
      <c r="S207" s="30">
        <f t="shared" si="43"/>
        <v>19244.3</v>
      </c>
      <c r="T207" s="35">
        <f>SUM(F207+I207+K207+L207+M207+N207)</f>
        <v>19244.3</v>
      </c>
      <c r="U207" s="31"/>
      <c r="V207" s="86"/>
    </row>
    <row r="208" spans="1:21" s="4" customFormat="1" ht="28.5" customHeight="1">
      <c r="A208" s="252" t="s">
        <v>43</v>
      </c>
      <c r="B208" s="274" t="s">
        <v>168</v>
      </c>
      <c r="C208" s="274" t="s">
        <v>849</v>
      </c>
      <c r="D208" s="34">
        <v>37712.8</v>
      </c>
      <c r="E208" s="35">
        <f t="shared" si="49"/>
        <v>47180.6</v>
      </c>
      <c r="F208" s="31">
        <v>46901.1</v>
      </c>
      <c r="G208" s="31">
        <v>279.5</v>
      </c>
      <c r="H208" s="31"/>
      <c r="I208" s="31"/>
      <c r="J208" s="31"/>
      <c r="K208" s="31">
        <v>1160.8</v>
      </c>
      <c r="L208" s="31"/>
      <c r="M208" s="31"/>
      <c r="N208" s="31">
        <v>810</v>
      </c>
      <c r="O208" s="31"/>
      <c r="P208" s="31"/>
      <c r="Q208" s="31"/>
      <c r="R208" s="31">
        <f t="shared" si="36"/>
        <v>1970.8</v>
      </c>
      <c r="S208" s="30">
        <f t="shared" si="43"/>
        <v>49151.4</v>
      </c>
      <c r="T208" s="35">
        <f>SUM(F208+I208+K208+L208+M208+N208)</f>
        <v>48871.9</v>
      </c>
      <c r="U208" s="31">
        <f>SUM(G208+P208+Q208)</f>
        <v>279.5</v>
      </c>
    </row>
    <row r="209" spans="1:21" s="4" customFormat="1" ht="29.25" customHeight="1">
      <c r="A209" s="252" t="s">
        <v>44</v>
      </c>
      <c r="B209" s="274" t="s">
        <v>168</v>
      </c>
      <c r="C209" s="274" t="s">
        <v>849</v>
      </c>
      <c r="D209" s="34">
        <v>30520.5</v>
      </c>
      <c r="E209" s="35">
        <f t="shared" si="49"/>
        <v>35293.1</v>
      </c>
      <c r="F209" s="31">
        <v>34843.1</v>
      </c>
      <c r="G209" s="31">
        <v>450</v>
      </c>
      <c r="H209" s="31"/>
      <c r="I209" s="31"/>
      <c r="J209" s="31"/>
      <c r="K209" s="31">
        <v>955.6</v>
      </c>
      <c r="L209" s="31"/>
      <c r="M209" s="31"/>
      <c r="N209" s="31"/>
      <c r="O209" s="31"/>
      <c r="P209" s="31"/>
      <c r="Q209" s="31"/>
      <c r="R209" s="31">
        <f aca="true" t="shared" si="52" ref="R209:R277">SUM(H209:Q209)</f>
        <v>955.6</v>
      </c>
      <c r="S209" s="30">
        <f t="shared" si="43"/>
        <v>36248.7</v>
      </c>
      <c r="T209" s="35">
        <f t="shared" si="38"/>
        <v>35798.7</v>
      </c>
      <c r="U209" s="31">
        <f>SUM(G209+N209+P209+Q209)</f>
        <v>450</v>
      </c>
    </row>
    <row r="210" spans="1:22" s="4" customFormat="1" ht="27" customHeight="1">
      <c r="A210" s="252" t="s">
        <v>979</v>
      </c>
      <c r="B210" s="274" t="s">
        <v>168</v>
      </c>
      <c r="C210" s="274" t="s">
        <v>849</v>
      </c>
      <c r="D210" s="34">
        <v>13397.4</v>
      </c>
      <c r="E210" s="35">
        <f t="shared" si="49"/>
        <v>15034.7</v>
      </c>
      <c r="F210" s="31">
        <v>14735.7</v>
      </c>
      <c r="G210" s="31">
        <v>299</v>
      </c>
      <c r="H210" s="31"/>
      <c r="I210" s="31">
        <v>-659.3</v>
      </c>
      <c r="J210" s="31"/>
      <c r="K210" s="31">
        <v>207</v>
      </c>
      <c r="L210" s="31"/>
      <c r="M210" s="31"/>
      <c r="N210" s="31"/>
      <c r="O210" s="31"/>
      <c r="P210" s="31"/>
      <c r="Q210" s="31"/>
      <c r="R210" s="31">
        <f t="shared" si="52"/>
        <v>-452.29999999999995</v>
      </c>
      <c r="S210" s="30">
        <f t="shared" si="43"/>
        <v>14582.400000000001</v>
      </c>
      <c r="T210" s="35">
        <f aca="true" t="shared" si="53" ref="T210:T278">SUM(F210+I210+K210+L210+M210)</f>
        <v>14283.400000000001</v>
      </c>
      <c r="U210" s="31">
        <f>SUM(G210+N210+P210+Q210)</f>
        <v>299</v>
      </c>
      <c r="V210" s="86"/>
    </row>
    <row r="211" spans="1:21" s="4" customFormat="1" ht="23.25" customHeight="1">
      <c r="A211" s="252" t="s">
        <v>978</v>
      </c>
      <c r="B211" s="274" t="s">
        <v>168</v>
      </c>
      <c r="C211" s="274" t="s">
        <v>849</v>
      </c>
      <c r="D211" s="34">
        <v>10142.2</v>
      </c>
      <c r="E211" s="35">
        <f t="shared" si="49"/>
        <v>13089.6</v>
      </c>
      <c r="F211" s="31">
        <v>12792.2</v>
      </c>
      <c r="G211" s="31">
        <v>297.4</v>
      </c>
      <c r="H211" s="31"/>
      <c r="I211" s="31"/>
      <c r="J211" s="31"/>
      <c r="K211" s="31">
        <v>169.7</v>
      </c>
      <c r="L211" s="31"/>
      <c r="M211" s="31"/>
      <c r="N211" s="31">
        <v>18.9</v>
      </c>
      <c r="O211" s="31"/>
      <c r="P211" s="31"/>
      <c r="Q211" s="31"/>
      <c r="R211" s="31">
        <f t="shared" si="52"/>
        <v>188.6</v>
      </c>
      <c r="S211" s="30">
        <f t="shared" si="43"/>
        <v>13278.2</v>
      </c>
      <c r="T211" s="35">
        <f t="shared" si="53"/>
        <v>12961.900000000001</v>
      </c>
      <c r="U211" s="31">
        <f>SUM(G211+N211+P211+Q211)</f>
        <v>316.29999999999995</v>
      </c>
    </row>
    <row r="212" spans="1:21" s="4" customFormat="1" ht="27" customHeight="1">
      <c r="A212" s="252" t="s">
        <v>758</v>
      </c>
      <c r="B212" s="274" t="s">
        <v>168</v>
      </c>
      <c r="C212" s="274" t="s">
        <v>849</v>
      </c>
      <c r="D212" s="283">
        <v>11713.3</v>
      </c>
      <c r="E212" s="35">
        <f>SUM(F212:G212)</f>
        <v>15749.4</v>
      </c>
      <c r="F212" s="31">
        <v>15047.4</v>
      </c>
      <c r="G212" s="31">
        <v>702</v>
      </c>
      <c r="H212" s="31"/>
      <c r="I212" s="31">
        <v>736</v>
      </c>
      <c r="J212" s="31"/>
      <c r="K212" s="31">
        <v>182.2</v>
      </c>
      <c r="L212" s="31"/>
      <c r="M212" s="31"/>
      <c r="N212" s="31"/>
      <c r="O212" s="31"/>
      <c r="P212" s="31"/>
      <c r="Q212" s="31"/>
      <c r="R212" s="31">
        <f t="shared" si="52"/>
        <v>918.2</v>
      </c>
      <c r="S212" s="30">
        <f>SUM(U212+T212)</f>
        <v>16667.6</v>
      </c>
      <c r="T212" s="35">
        <f t="shared" si="53"/>
        <v>15965.6</v>
      </c>
      <c r="U212" s="31">
        <f>SUM(G212+N212+P212+Q212)</f>
        <v>702</v>
      </c>
    </row>
    <row r="213" spans="1:21" s="4" customFormat="1" ht="48" customHeight="1">
      <c r="A213" s="252" t="s">
        <v>759</v>
      </c>
      <c r="B213" s="274" t="s">
        <v>168</v>
      </c>
      <c r="C213" s="274" t="s">
        <v>849</v>
      </c>
      <c r="D213" s="283">
        <v>62518.2</v>
      </c>
      <c r="E213" s="35">
        <f>SUM(F213:G213)</f>
        <v>82881.4</v>
      </c>
      <c r="F213" s="31">
        <v>12612.7</v>
      </c>
      <c r="G213" s="31">
        <v>70268.7</v>
      </c>
      <c r="H213" s="31"/>
      <c r="I213" s="31"/>
      <c r="J213" s="31"/>
      <c r="K213" s="31">
        <v>186.7</v>
      </c>
      <c r="L213" s="31"/>
      <c r="M213" s="31"/>
      <c r="N213" s="31"/>
      <c r="O213" s="31"/>
      <c r="P213" s="31">
        <v>624</v>
      </c>
      <c r="Q213" s="31"/>
      <c r="R213" s="31">
        <f t="shared" si="52"/>
        <v>810.7</v>
      </c>
      <c r="S213" s="30">
        <f>SUM(U213+T213)</f>
        <v>83692.1</v>
      </c>
      <c r="T213" s="35">
        <f t="shared" si="53"/>
        <v>12799.400000000001</v>
      </c>
      <c r="U213" s="31">
        <f>SUM(G213+N213+P213+Q213)</f>
        <v>70892.7</v>
      </c>
    </row>
    <row r="214" spans="1:21" s="4" customFormat="1" ht="28.5" customHeight="1" hidden="1">
      <c r="A214" s="252"/>
      <c r="B214" s="274"/>
      <c r="C214" s="274"/>
      <c r="D214" s="283"/>
      <c r="E214" s="35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>
        <f t="shared" si="52"/>
        <v>0</v>
      </c>
      <c r="S214" s="30"/>
      <c r="T214" s="35">
        <f t="shared" si="53"/>
        <v>0</v>
      </c>
      <c r="U214" s="31"/>
    </row>
    <row r="215" spans="1:21" s="4" customFormat="1" ht="55.5" customHeight="1">
      <c r="A215" s="252" t="s">
        <v>322</v>
      </c>
      <c r="B215" s="274" t="s">
        <v>168</v>
      </c>
      <c r="C215" s="274" t="s">
        <v>849</v>
      </c>
      <c r="D215" s="283"/>
      <c r="E215" s="35">
        <f aca="true" t="shared" si="54" ref="E215:E234">SUM(F215:G215)</f>
        <v>12521.6</v>
      </c>
      <c r="F215" s="31">
        <f aca="true" t="shared" si="55" ref="F215:P215">SUM(F216+F217+F218+F219+F220+F221+F222+F223)</f>
        <v>6260.8</v>
      </c>
      <c r="G215" s="31">
        <f t="shared" si="55"/>
        <v>6260.8</v>
      </c>
      <c r="H215" s="31">
        <f t="shared" si="55"/>
        <v>0</v>
      </c>
      <c r="I215" s="31">
        <f>SUM(I216+I217+I218+I219+I220+I221+I222+I223)</f>
        <v>0</v>
      </c>
      <c r="J215" s="31"/>
      <c r="K215" s="31"/>
      <c r="L215" s="31"/>
      <c r="M215" s="31">
        <f t="shared" si="55"/>
        <v>0</v>
      </c>
      <c r="N215" s="31">
        <f t="shared" si="55"/>
        <v>0</v>
      </c>
      <c r="O215" s="31">
        <v>20</v>
      </c>
      <c r="P215" s="31">
        <f t="shared" si="55"/>
        <v>0</v>
      </c>
      <c r="Q215" s="31"/>
      <c r="R215" s="31">
        <f t="shared" si="52"/>
        <v>20</v>
      </c>
      <c r="S215" s="30">
        <f aca="true" t="shared" si="56" ref="S215:S223">SUM(U215+T215)</f>
        <v>12541.6</v>
      </c>
      <c r="T215" s="35">
        <f t="shared" si="53"/>
        <v>6260.8</v>
      </c>
      <c r="U215" s="31">
        <f>SUM(U216:U223)</f>
        <v>6280.8</v>
      </c>
    </row>
    <row r="216" spans="1:21" s="4" customFormat="1" ht="24.75" customHeight="1">
      <c r="A216" s="252" t="s">
        <v>876</v>
      </c>
      <c r="B216" s="274" t="s">
        <v>168</v>
      </c>
      <c r="C216" s="274" t="s">
        <v>849</v>
      </c>
      <c r="D216" s="283"/>
      <c r="E216" s="35">
        <f t="shared" si="54"/>
        <v>114</v>
      </c>
      <c r="F216" s="31">
        <v>57</v>
      </c>
      <c r="G216" s="31">
        <v>57</v>
      </c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>
        <f t="shared" si="52"/>
        <v>0</v>
      </c>
      <c r="S216" s="30">
        <f t="shared" si="56"/>
        <v>114</v>
      </c>
      <c r="T216" s="35">
        <f t="shared" si="53"/>
        <v>57</v>
      </c>
      <c r="U216" s="31">
        <f aca="true" t="shared" si="57" ref="U216:U221">SUM(G216+N216+P216+Q216)</f>
        <v>57</v>
      </c>
    </row>
    <row r="217" spans="1:21" s="4" customFormat="1" ht="24.75" customHeight="1">
      <c r="A217" s="252" t="s">
        <v>877</v>
      </c>
      <c r="B217" s="274" t="s">
        <v>168</v>
      </c>
      <c r="C217" s="274" t="s">
        <v>849</v>
      </c>
      <c r="D217" s="283"/>
      <c r="E217" s="35">
        <f t="shared" si="54"/>
        <v>1500</v>
      </c>
      <c r="F217" s="31">
        <v>750</v>
      </c>
      <c r="G217" s="31">
        <v>750</v>
      </c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>
        <f t="shared" si="52"/>
        <v>0</v>
      </c>
      <c r="S217" s="30">
        <f t="shared" si="56"/>
        <v>1500</v>
      </c>
      <c r="T217" s="35">
        <f t="shared" si="53"/>
        <v>750</v>
      </c>
      <c r="U217" s="31">
        <f t="shared" si="57"/>
        <v>750</v>
      </c>
    </row>
    <row r="218" spans="1:21" s="4" customFormat="1" ht="26.25" customHeight="1">
      <c r="A218" s="252" t="s">
        <v>878</v>
      </c>
      <c r="B218" s="274" t="s">
        <v>168</v>
      </c>
      <c r="C218" s="274" t="s">
        <v>849</v>
      </c>
      <c r="D218" s="283"/>
      <c r="E218" s="35">
        <f t="shared" si="54"/>
        <v>330</v>
      </c>
      <c r="F218" s="31">
        <v>165</v>
      </c>
      <c r="G218" s="31">
        <v>165</v>
      </c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>
        <f t="shared" si="52"/>
        <v>0</v>
      </c>
      <c r="S218" s="30">
        <f t="shared" si="56"/>
        <v>330</v>
      </c>
      <c r="T218" s="35">
        <f t="shared" si="53"/>
        <v>165</v>
      </c>
      <c r="U218" s="31">
        <f t="shared" si="57"/>
        <v>165</v>
      </c>
    </row>
    <row r="219" spans="1:21" s="4" customFormat="1" ht="26.25" customHeight="1">
      <c r="A219" s="252" t="s">
        <v>879</v>
      </c>
      <c r="B219" s="274" t="s">
        <v>168</v>
      </c>
      <c r="C219" s="274" t="s">
        <v>849</v>
      </c>
      <c r="D219" s="283"/>
      <c r="E219" s="35">
        <f t="shared" si="54"/>
        <v>2990</v>
      </c>
      <c r="F219" s="31">
        <v>1495</v>
      </c>
      <c r="G219" s="31">
        <v>1495</v>
      </c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>
        <f t="shared" si="52"/>
        <v>0</v>
      </c>
      <c r="S219" s="30">
        <f t="shared" si="56"/>
        <v>2990</v>
      </c>
      <c r="T219" s="35">
        <f t="shared" si="53"/>
        <v>1495</v>
      </c>
      <c r="U219" s="31">
        <f t="shared" si="57"/>
        <v>1495</v>
      </c>
    </row>
    <row r="220" spans="1:21" s="4" customFormat="1" ht="26.25" customHeight="1">
      <c r="A220" s="252" t="s">
        <v>880</v>
      </c>
      <c r="B220" s="274" t="s">
        <v>168</v>
      </c>
      <c r="C220" s="274" t="s">
        <v>849</v>
      </c>
      <c r="D220" s="283"/>
      <c r="E220" s="35">
        <f t="shared" si="54"/>
        <v>2801.8</v>
      </c>
      <c r="F220" s="31">
        <v>1401.8</v>
      </c>
      <c r="G220" s="31">
        <v>1400</v>
      </c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>
        <f t="shared" si="52"/>
        <v>0</v>
      </c>
      <c r="S220" s="30">
        <f t="shared" si="56"/>
        <v>2801.8</v>
      </c>
      <c r="T220" s="35">
        <f t="shared" si="53"/>
        <v>1401.8</v>
      </c>
      <c r="U220" s="31">
        <f t="shared" si="57"/>
        <v>1400</v>
      </c>
    </row>
    <row r="221" spans="1:21" s="4" customFormat="1" ht="26.25" customHeight="1">
      <c r="A221" s="252" t="s">
        <v>881</v>
      </c>
      <c r="B221" s="274" t="s">
        <v>168</v>
      </c>
      <c r="C221" s="274" t="s">
        <v>849</v>
      </c>
      <c r="D221" s="283"/>
      <c r="E221" s="35">
        <f t="shared" si="54"/>
        <v>1674</v>
      </c>
      <c r="F221" s="31">
        <v>837</v>
      </c>
      <c r="G221" s="31">
        <v>837</v>
      </c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>
        <f t="shared" si="52"/>
        <v>0</v>
      </c>
      <c r="S221" s="30">
        <f t="shared" si="56"/>
        <v>1674</v>
      </c>
      <c r="T221" s="35">
        <f t="shared" si="53"/>
        <v>837</v>
      </c>
      <c r="U221" s="31">
        <f t="shared" si="57"/>
        <v>837</v>
      </c>
    </row>
    <row r="222" spans="1:21" s="4" customFormat="1" ht="24.75" customHeight="1">
      <c r="A222" s="252" t="s">
        <v>882</v>
      </c>
      <c r="B222" s="274" t="s">
        <v>168</v>
      </c>
      <c r="C222" s="274" t="s">
        <v>849</v>
      </c>
      <c r="D222" s="283"/>
      <c r="E222" s="35">
        <f t="shared" si="54"/>
        <v>2200</v>
      </c>
      <c r="F222" s="31">
        <v>1100</v>
      </c>
      <c r="G222" s="31">
        <v>1100</v>
      </c>
      <c r="H222" s="31"/>
      <c r="I222" s="31"/>
      <c r="J222" s="31"/>
      <c r="K222" s="31"/>
      <c r="L222" s="31"/>
      <c r="M222" s="31"/>
      <c r="N222" s="31"/>
      <c r="O222" s="31">
        <v>20</v>
      </c>
      <c r="P222" s="31"/>
      <c r="Q222" s="31"/>
      <c r="R222" s="31">
        <f t="shared" si="52"/>
        <v>20</v>
      </c>
      <c r="S222" s="30">
        <f t="shared" si="56"/>
        <v>2220</v>
      </c>
      <c r="T222" s="35">
        <f>SUM(F222+I222+K222+L222+M222+N222)</f>
        <v>1100</v>
      </c>
      <c r="U222" s="31">
        <v>1120</v>
      </c>
    </row>
    <row r="223" spans="1:21" s="4" customFormat="1" ht="46.5" customHeight="1">
      <c r="A223" s="252" t="s">
        <v>884</v>
      </c>
      <c r="B223" s="274" t="s">
        <v>168</v>
      </c>
      <c r="C223" s="274" t="s">
        <v>849</v>
      </c>
      <c r="D223" s="283"/>
      <c r="E223" s="35">
        <f t="shared" si="54"/>
        <v>911.8</v>
      </c>
      <c r="F223" s="31">
        <v>455</v>
      </c>
      <c r="G223" s="31">
        <v>456.8</v>
      </c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>
        <f t="shared" si="52"/>
        <v>0</v>
      </c>
      <c r="S223" s="30">
        <f t="shared" si="56"/>
        <v>911.8</v>
      </c>
      <c r="T223" s="35">
        <f t="shared" si="53"/>
        <v>455</v>
      </c>
      <c r="U223" s="31">
        <f>SUM(G223+N223+P223+Q223)</f>
        <v>456.8</v>
      </c>
    </row>
    <row r="224" spans="1:21" s="4" customFormat="1" ht="32.25" customHeight="1">
      <c r="A224" s="252" t="s">
        <v>236</v>
      </c>
      <c r="B224" s="274" t="s">
        <v>168</v>
      </c>
      <c r="C224" s="274" t="s">
        <v>849</v>
      </c>
      <c r="D224" s="283"/>
      <c r="E224" s="35">
        <f t="shared" si="54"/>
        <v>4391.7</v>
      </c>
      <c r="F224" s="31">
        <f>SUM(F226+F227+F228+F229+F230+F231+F232)</f>
        <v>2190</v>
      </c>
      <c r="G224" s="31">
        <f>SUM(G226+G227+G228+G229+G230+G231+G232)</f>
        <v>2201.7</v>
      </c>
      <c r="H224" s="31">
        <f>SUM(H226+H227+H228+H229+H230+H231+H232)</f>
        <v>0</v>
      </c>
      <c r="I224" s="31">
        <f>SUM(I226+I227+I228+I229+I230+I231+I232)</f>
        <v>0</v>
      </c>
      <c r="J224" s="31"/>
      <c r="K224" s="31"/>
      <c r="L224" s="31"/>
      <c r="M224" s="31">
        <f>SUM(M226+M227+M228+M229+M230+M231+M232)</f>
        <v>0</v>
      </c>
      <c r="N224" s="31">
        <f>SUM(N226+N227+N228+N229+N230+N231+N232+N225)</f>
        <v>0</v>
      </c>
      <c r="O224" s="31"/>
      <c r="P224" s="31">
        <f>SUM(P226+P227+P228+P229+P230+P231+P232)</f>
        <v>0</v>
      </c>
      <c r="Q224" s="31"/>
      <c r="R224" s="31">
        <f t="shared" si="52"/>
        <v>0</v>
      </c>
      <c r="S224" s="30">
        <f>SUM(U224+T224)</f>
        <v>4391.7</v>
      </c>
      <c r="T224" s="35">
        <f t="shared" si="53"/>
        <v>2190</v>
      </c>
      <c r="U224" s="31">
        <f>SUM(G224+I224+M224+N224)</f>
        <v>2201.7</v>
      </c>
    </row>
    <row r="225" spans="1:21" s="4" customFormat="1" ht="29.25" customHeight="1">
      <c r="A225" s="252" t="s">
        <v>1062</v>
      </c>
      <c r="B225" s="274" t="s">
        <v>168</v>
      </c>
      <c r="C225" s="274" t="s">
        <v>849</v>
      </c>
      <c r="D225" s="283"/>
      <c r="E225" s="35">
        <f t="shared" si="54"/>
        <v>0</v>
      </c>
      <c r="F225" s="31">
        <v>0</v>
      </c>
      <c r="G225" s="31">
        <v>0</v>
      </c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>
        <f t="shared" si="52"/>
        <v>0</v>
      </c>
      <c r="S225" s="30">
        <f>SUM(U225+T225)</f>
        <v>0</v>
      </c>
      <c r="T225" s="35">
        <f t="shared" si="53"/>
        <v>0</v>
      </c>
      <c r="U225" s="31">
        <f aca="true" t="shared" si="58" ref="U225:U238">SUM(G225+N225+P225+Q225)</f>
        <v>0</v>
      </c>
    </row>
    <row r="226" spans="1:21" s="4" customFormat="1" ht="24.75" customHeight="1">
      <c r="A226" s="252" t="s">
        <v>876</v>
      </c>
      <c r="B226" s="274" t="s">
        <v>168</v>
      </c>
      <c r="C226" s="274" t="s">
        <v>849</v>
      </c>
      <c r="D226" s="283"/>
      <c r="E226" s="35">
        <f t="shared" si="54"/>
        <v>1141.7</v>
      </c>
      <c r="F226" s="31">
        <v>240</v>
      </c>
      <c r="G226" s="31">
        <v>901.7</v>
      </c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>
        <f t="shared" si="52"/>
        <v>0</v>
      </c>
      <c r="S226" s="30">
        <f aca="true" t="shared" si="59" ref="S226:S232">SUM(U226+T226)</f>
        <v>1141.7</v>
      </c>
      <c r="T226" s="35">
        <f t="shared" si="53"/>
        <v>240</v>
      </c>
      <c r="U226" s="31">
        <f t="shared" si="58"/>
        <v>901.7</v>
      </c>
    </row>
    <row r="227" spans="1:21" s="4" customFormat="1" ht="24.75" customHeight="1">
      <c r="A227" s="252" t="s">
        <v>877</v>
      </c>
      <c r="B227" s="274" t="s">
        <v>168</v>
      </c>
      <c r="C227" s="274" t="s">
        <v>849</v>
      </c>
      <c r="D227" s="283"/>
      <c r="E227" s="35">
        <f t="shared" si="54"/>
        <v>400</v>
      </c>
      <c r="F227" s="31">
        <v>240</v>
      </c>
      <c r="G227" s="31">
        <v>160</v>
      </c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>
        <f t="shared" si="52"/>
        <v>0</v>
      </c>
      <c r="S227" s="30">
        <f t="shared" si="59"/>
        <v>400</v>
      </c>
      <c r="T227" s="35">
        <f t="shared" si="53"/>
        <v>240</v>
      </c>
      <c r="U227" s="31">
        <f t="shared" si="58"/>
        <v>160</v>
      </c>
    </row>
    <row r="228" spans="1:21" s="4" customFormat="1" ht="24.75" customHeight="1">
      <c r="A228" s="252" t="s">
        <v>878</v>
      </c>
      <c r="B228" s="274" t="s">
        <v>168</v>
      </c>
      <c r="C228" s="274" t="s">
        <v>849</v>
      </c>
      <c r="D228" s="283"/>
      <c r="E228" s="35">
        <f t="shared" si="54"/>
        <v>600</v>
      </c>
      <c r="F228" s="31">
        <v>360</v>
      </c>
      <c r="G228" s="31">
        <v>240</v>
      </c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>
        <f t="shared" si="52"/>
        <v>0</v>
      </c>
      <c r="S228" s="30">
        <f t="shared" si="59"/>
        <v>600</v>
      </c>
      <c r="T228" s="35">
        <f t="shared" si="53"/>
        <v>360</v>
      </c>
      <c r="U228" s="31">
        <f t="shared" si="58"/>
        <v>240</v>
      </c>
    </row>
    <row r="229" spans="1:21" s="4" customFormat="1" ht="24.75" customHeight="1">
      <c r="A229" s="252" t="s">
        <v>879</v>
      </c>
      <c r="B229" s="274" t="s">
        <v>168</v>
      </c>
      <c r="C229" s="274" t="s">
        <v>849</v>
      </c>
      <c r="D229" s="283"/>
      <c r="E229" s="35">
        <f t="shared" si="54"/>
        <v>600</v>
      </c>
      <c r="F229" s="31">
        <v>360</v>
      </c>
      <c r="G229" s="31">
        <v>240</v>
      </c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>
        <f t="shared" si="52"/>
        <v>0</v>
      </c>
      <c r="S229" s="30">
        <f t="shared" si="59"/>
        <v>600</v>
      </c>
      <c r="T229" s="35">
        <f t="shared" si="53"/>
        <v>360</v>
      </c>
      <c r="U229" s="31">
        <f t="shared" si="58"/>
        <v>240</v>
      </c>
    </row>
    <row r="230" spans="1:21" s="4" customFormat="1" ht="24.75" customHeight="1">
      <c r="A230" s="252" t="s">
        <v>880</v>
      </c>
      <c r="B230" s="274" t="s">
        <v>168</v>
      </c>
      <c r="C230" s="274" t="s">
        <v>849</v>
      </c>
      <c r="D230" s="283"/>
      <c r="E230" s="35">
        <f t="shared" si="54"/>
        <v>900</v>
      </c>
      <c r="F230" s="31">
        <v>540</v>
      </c>
      <c r="G230" s="31">
        <v>360</v>
      </c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>
        <f t="shared" si="52"/>
        <v>0</v>
      </c>
      <c r="S230" s="30">
        <f t="shared" si="59"/>
        <v>900</v>
      </c>
      <c r="T230" s="35">
        <f t="shared" si="53"/>
        <v>540</v>
      </c>
      <c r="U230" s="31">
        <f t="shared" si="58"/>
        <v>360</v>
      </c>
    </row>
    <row r="231" spans="1:21" s="4" customFormat="1" ht="24.75" customHeight="1">
      <c r="A231" s="252" t="s">
        <v>881</v>
      </c>
      <c r="B231" s="274" t="s">
        <v>168</v>
      </c>
      <c r="C231" s="274" t="s">
        <v>849</v>
      </c>
      <c r="D231" s="283"/>
      <c r="E231" s="35">
        <f t="shared" si="54"/>
        <v>400</v>
      </c>
      <c r="F231" s="31">
        <v>240</v>
      </c>
      <c r="G231" s="31">
        <v>160</v>
      </c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>
        <f t="shared" si="52"/>
        <v>0</v>
      </c>
      <c r="S231" s="30">
        <f t="shared" si="59"/>
        <v>400</v>
      </c>
      <c r="T231" s="35">
        <f t="shared" si="53"/>
        <v>240</v>
      </c>
      <c r="U231" s="31">
        <f t="shared" si="58"/>
        <v>160</v>
      </c>
    </row>
    <row r="232" spans="1:21" s="4" customFormat="1" ht="24.75" customHeight="1">
      <c r="A232" s="252" t="s">
        <v>882</v>
      </c>
      <c r="B232" s="274" t="s">
        <v>168</v>
      </c>
      <c r="C232" s="274" t="s">
        <v>849</v>
      </c>
      <c r="D232" s="283"/>
      <c r="E232" s="35">
        <f t="shared" si="54"/>
        <v>350</v>
      </c>
      <c r="F232" s="31">
        <v>210</v>
      </c>
      <c r="G232" s="31">
        <v>140</v>
      </c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>
        <f t="shared" si="52"/>
        <v>0</v>
      </c>
      <c r="S232" s="30">
        <f t="shared" si="59"/>
        <v>350</v>
      </c>
      <c r="T232" s="35">
        <f t="shared" si="53"/>
        <v>210</v>
      </c>
      <c r="U232" s="31">
        <f t="shared" si="58"/>
        <v>140</v>
      </c>
    </row>
    <row r="233" spans="1:21" s="4" customFormat="1" ht="54" customHeight="1">
      <c r="A233" s="252" t="s">
        <v>992</v>
      </c>
      <c r="B233" s="274" t="s">
        <v>168</v>
      </c>
      <c r="C233" s="274" t="s">
        <v>849</v>
      </c>
      <c r="D233" s="283"/>
      <c r="E233" s="35">
        <f t="shared" si="54"/>
        <v>0</v>
      </c>
      <c r="F233" s="31"/>
      <c r="G233" s="31">
        <v>0</v>
      </c>
      <c r="H233" s="31"/>
      <c r="I233" s="31">
        <v>517.2</v>
      </c>
      <c r="J233" s="31"/>
      <c r="K233" s="31"/>
      <c r="L233" s="31"/>
      <c r="M233" s="31"/>
      <c r="N233" s="31">
        <v>2068.8</v>
      </c>
      <c r="O233" s="31"/>
      <c r="P233" s="31"/>
      <c r="Q233" s="31"/>
      <c r="R233" s="31">
        <f t="shared" si="52"/>
        <v>2586</v>
      </c>
      <c r="S233" s="30">
        <f aca="true" t="shared" si="60" ref="S233:S246">SUM(U233+T233)</f>
        <v>2586</v>
      </c>
      <c r="T233" s="35">
        <f t="shared" si="53"/>
        <v>517.2</v>
      </c>
      <c r="U233" s="31">
        <f t="shared" si="58"/>
        <v>2068.8</v>
      </c>
    </row>
    <row r="234" spans="1:21" s="4" customFormat="1" ht="49.5" customHeight="1">
      <c r="A234" s="252" t="s">
        <v>45</v>
      </c>
      <c r="B234" s="274" t="s">
        <v>168</v>
      </c>
      <c r="C234" s="274" t="s">
        <v>849</v>
      </c>
      <c r="D234" s="283"/>
      <c r="E234" s="35">
        <f t="shared" si="54"/>
        <v>50</v>
      </c>
      <c r="F234" s="31"/>
      <c r="G234" s="31">
        <v>50</v>
      </c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>
        <f t="shared" si="52"/>
        <v>0</v>
      </c>
      <c r="S234" s="30">
        <f t="shared" si="60"/>
        <v>50</v>
      </c>
      <c r="T234" s="35">
        <f t="shared" si="53"/>
        <v>0</v>
      </c>
      <c r="U234" s="31">
        <f t="shared" si="58"/>
        <v>50</v>
      </c>
    </row>
    <row r="235" spans="1:21" s="4" customFormat="1" ht="50.25" customHeight="1">
      <c r="A235" s="252" t="s">
        <v>766</v>
      </c>
      <c r="B235" s="274" t="s">
        <v>168</v>
      </c>
      <c r="C235" s="274" t="s">
        <v>849</v>
      </c>
      <c r="D235" s="283">
        <v>19252.7</v>
      </c>
      <c r="E235" s="35">
        <f>SUM(F235:G235)</f>
        <v>0</v>
      </c>
      <c r="F235" s="31">
        <v>0</v>
      </c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>
        <f t="shared" si="52"/>
        <v>0</v>
      </c>
      <c r="S235" s="30">
        <f t="shared" si="60"/>
        <v>0</v>
      </c>
      <c r="T235" s="35">
        <f t="shared" si="53"/>
        <v>0</v>
      </c>
      <c r="U235" s="31">
        <f t="shared" si="58"/>
        <v>0</v>
      </c>
    </row>
    <row r="236" spans="1:21" s="4" customFormat="1" ht="46.5" customHeight="1">
      <c r="A236" s="252" t="s">
        <v>980</v>
      </c>
      <c r="B236" s="274" t="s">
        <v>168</v>
      </c>
      <c r="C236" s="274" t="s">
        <v>849</v>
      </c>
      <c r="D236" s="276">
        <v>0</v>
      </c>
      <c r="E236" s="35">
        <f aca="true" t="shared" si="61" ref="E236:E247">SUM(F236:G236)</f>
        <v>0</v>
      </c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>
        <f t="shared" si="52"/>
        <v>0</v>
      </c>
      <c r="S236" s="30">
        <f t="shared" si="60"/>
        <v>0</v>
      </c>
      <c r="T236" s="35">
        <f t="shared" si="53"/>
        <v>0</v>
      </c>
      <c r="U236" s="31">
        <f t="shared" si="58"/>
        <v>0</v>
      </c>
    </row>
    <row r="237" spans="1:21" s="4" customFormat="1" ht="28.5" customHeight="1">
      <c r="A237" s="252" t="s">
        <v>46</v>
      </c>
      <c r="B237" s="274" t="s">
        <v>168</v>
      </c>
      <c r="C237" s="274" t="s">
        <v>849</v>
      </c>
      <c r="D237" s="283">
        <v>4000</v>
      </c>
      <c r="E237" s="35">
        <f t="shared" si="61"/>
        <v>4270.7</v>
      </c>
      <c r="F237" s="31">
        <v>4270.7</v>
      </c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>
        <f t="shared" si="52"/>
        <v>0</v>
      </c>
      <c r="S237" s="30">
        <f t="shared" si="60"/>
        <v>4270.7</v>
      </c>
      <c r="T237" s="35">
        <f t="shared" si="53"/>
        <v>4270.7</v>
      </c>
      <c r="U237" s="31">
        <f t="shared" si="58"/>
        <v>0</v>
      </c>
    </row>
    <row r="238" spans="1:21" s="4" customFormat="1" ht="53.25" customHeight="1">
      <c r="A238" s="252" t="s">
        <v>981</v>
      </c>
      <c r="B238" s="274" t="s">
        <v>168</v>
      </c>
      <c r="C238" s="274" t="s">
        <v>849</v>
      </c>
      <c r="D238" s="283"/>
      <c r="E238" s="35">
        <f t="shared" si="61"/>
        <v>2741.2</v>
      </c>
      <c r="F238" s="31"/>
      <c r="G238" s="31">
        <v>2741.2</v>
      </c>
      <c r="H238" s="31"/>
      <c r="I238" s="31"/>
      <c r="J238" s="31"/>
      <c r="K238" s="31">
        <v>85.3</v>
      </c>
      <c r="L238" s="31"/>
      <c r="M238" s="31"/>
      <c r="N238" s="31"/>
      <c r="O238" s="31"/>
      <c r="P238" s="31"/>
      <c r="Q238" s="31"/>
      <c r="R238" s="31">
        <f t="shared" si="52"/>
        <v>85.3</v>
      </c>
      <c r="S238" s="30">
        <f aca="true" t="shared" si="62" ref="S238:S243">SUM(U238+T238)</f>
        <v>2826.5</v>
      </c>
      <c r="T238" s="31">
        <f t="shared" si="53"/>
        <v>85.3</v>
      </c>
      <c r="U238" s="31">
        <f t="shared" si="58"/>
        <v>2741.2</v>
      </c>
    </row>
    <row r="239" spans="1:21" s="4" customFormat="1" ht="29.25" customHeight="1" hidden="1">
      <c r="A239" s="252" t="s">
        <v>654</v>
      </c>
      <c r="B239" s="274" t="s">
        <v>168</v>
      </c>
      <c r="C239" s="274" t="s">
        <v>849</v>
      </c>
      <c r="D239" s="283"/>
      <c r="E239" s="35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>
        <f t="shared" si="52"/>
        <v>0</v>
      </c>
      <c r="S239" s="30">
        <f t="shared" si="62"/>
        <v>0</v>
      </c>
      <c r="T239" s="31">
        <f t="shared" si="53"/>
        <v>0</v>
      </c>
      <c r="U239" s="31"/>
    </row>
    <row r="240" spans="1:21" s="4" customFormat="1" ht="26.25">
      <c r="A240" s="252" t="s">
        <v>550</v>
      </c>
      <c r="B240" s="274" t="s">
        <v>168</v>
      </c>
      <c r="C240" s="274" t="s">
        <v>849</v>
      </c>
      <c r="D240" s="283"/>
      <c r="E240" s="35"/>
      <c r="F240" s="31"/>
      <c r="G240" s="31"/>
      <c r="H240" s="31"/>
      <c r="I240" s="31"/>
      <c r="J240" s="31"/>
      <c r="K240" s="31"/>
      <c r="L240" s="31"/>
      <c r="M240" s="31"/>
      <c r="N240" s="31">
        <v>70</v>
      </c>
      <c r="O240" s="31"/>
      <c r="P240" s="31"/>
      <c r="Q240" s="31"/>
      <c r="R240" s="31">
        <f t="shared" si="52"/>
        <v>70</v>
      </c>
      <c r="S240" s="30">
        <f t="shared" si="62"/>
        <v>70</v>
      </c>
      <c r="T240" s="31">
        <f>SUM(N240)</f>
        <v>70</v>
      </c>
      <c r="U240" s="31"/>
    </row>
    <row r="241" spans="1:21" s="4" customFormat="1" ht="53.25" customHeight="1">
      <c r="A241" s="252" t="s">
        <v>131</v>
      </c>
      <c r="B241" s="274" t="s">
        <v>168</v>
      </c>
      <c r="C241" s="274" t="s">
        <v>849</v>
      </c>
      <c r="D241" s="283"/>
      <c r="E241" s="35"/>
      <c r="F241" s="31"/>
      <c r="G241" s="31"/>
      <c r="H241" s="31"/>
      <c r="I241" s="31">
        <v>10000</v>
      </c>
      <c r="J241" s="31"/>
      <c r="K241" s="31"/>
      <c r="L241" s="31"/>
      <c r="M241" s="31"/>
      <c r="N241" s="31"/>
      <c r="O241" s="31"/>
      <c r="P241" s="31"/>
      <c r="Q241" s="31"/>
      <c r="R241" s="31">
        <f t="shared" si="52"/>
        <v>10000</v>
      </c>
      <c r="S241" s="30">
        <f t="shared" si="62"/>
        <v>10000</v>
      </c>
      <c r="T241" s="31">
        <f>SUM(F241+I241+K241+L241+M241)</f>
        <v>10000</v>
      </c>
      <c r="U241" s="31">
        <f>SUM(G241+N241+P241+Q241)</f>
        <v>0</v>
      </c>
    </row>
    <row r="242" spans="1:21" s="4" customFormat="1" ht="78.75" customHeight="1">
      <c r="A242" s="252" t="s">
        <v>833</v>
      </c>
      <c r="B242" s="274" t="s">
        <v>168</v>
      </c>
      <c r="C242" s="274" t="s">
        <v>849</v>
      </c>
      <c r="D242" s="283"/>
      <c r="E242" s="35"/>
      <c r="F242" s="31"/>
      <c r="G242" s="31"/>
      <c r="H242" s="31"/>
      <c r="I242" s="31"/>
      <c r="J242" s="31"/>
      <c r="K242" s="31"/>
      <c r="L242" s="31"/>
      <c r="M242" s="31"/>
      <c r="N242" s="31"/>
      <c r="O242" s="31">
        <v>70.5</v>
      </c>
      <c r="P242" s="31"/>
      <c r="Q242" s="31"/>
      <c r="R242" s="31">
        <f t="shared" si="52"/>
        <v>70.5</v>
      </c>
      <c r="S242" s="30">
        <f t="shared" si="62"/>
        <v>70.5</v>
      </c>
      <c r="T242" s="31">
        <f t="shared" si="53"/>
        <v>0</v>
      </c>
      <c r="U242" s="31">
        <v>70.5</v>
      </c>
    </row>
    <row r="243" spans="1:21" s="4" customFormat="1" ht="30.75" customHeight="1">
      <c r="A243" s="253" t="s">
        <v>149</v>
      </c>
      <c r="B243" s="275" t="s">
        <v>168</v>
      </c>
      <c r="C243" s="275" t="s">
        <v>151</v>
      </c>
      <c r="D243" s="30">
        <f>SUM(D244+D245+D246+D268+D271+D279+D280+D267)</f>
        <v>173986.7</v>
      </c>
      <c r="E243" s="35">
        <f t="shared" si="61"/>
        <v>138372.4</v>
      </c>
      <c r="F243" s="30">
        <f aca="true" t="shared" si="63" ref="F243:M243">SUM(F244+F245+F246+F268+F271+F279+F280)</f>
        <v>93109.8</v>
      </c>
      <c r="G243" s="30">
        <f>SUM(G244+G245+G246+G268+G271+G279+G280+G269)</f>
        <v>45262.6</v>
      </c>
      <c r="H243" s="30">
        <f t="shared" si="63"/>
        <v>0</v>
      </c>
      <c r="I243" s="30">
        <f>SUM(I244+I245+I246+I268+I271+I279+I280)</f>
        <v>-1.4210854715202004E-14</v>
      </c>
      <c r="J243" s="30"/>
      <c r="K243" s="30">
        <f t="shared" si="63"/>
        <v>1063.6</v>
      </c>
      <c r="L243" s="30">
        <f t="shared" si="63"/>
        <v>0</v>
      </c>
      <c r="M243" s="30">
        <f t="shared" si="63"/>
        <v>0</v>
      </c>
      <c r="N243" s="30">
        <f>SUM(N244+N245+N246+N268+N271+N279+N280+N269)</f>
        <v>0</v>
      </c>
      <c r="O243" s="30">
        <f>SUM(O244+O245+O246+O268+O271+O279+O280+O269)</f>
        <v>-120</v>
      </c>
      <c r="P243" s="30">
        <f>SUM(P244+P245+P246+P268+P271+P279+P280+P269+P270)</f>
        <v>18.5</v>
      </c>
      <c r="Q243" s="30"/>
      <c r="R243" s="31">
        <f t="shared" si="52"/>
        <v>962.0999999999999</v>
      </c>
      <c r="S243" s="30">
        <f t="shared" si="62"/>
        <v>139334.5</v>
      </c>
      <c r="T243" s="35">
        <f>SUM(T244+T245+T246+T268+T269+T271+T279+T280)</f>
        <v>94173.4</v>
      </c>
      <c r="U243" s="35">
        <f>SUM(U244+U245+U246+U268+U269+U271+U279+U280)</f>
        <v>45161.1</v>
      </c>
    </row>
    <row r="244" spans="1:21" s="4" customFormat="1" ht="27" customHeight="1">
      <c r="A244" s="252" t="s">
        <v>234</v>
      </c>
      <c r="B244" s="274" t="s">
        <v>168</v>
      </c>
      <c r="C244" s="274" t="s">
        <v>151</v>
      </c>
      <c r="D244" s="31">
        <v>16331.6</v>
      </c>
      <c r="E244" s="35">
        <f t="shared" si="61"/>
        <v>18755.9</v>
      </c>
      <c r="F244" s="31">
        <v>18755.9</v>
      </c>
      <c r="G244" s="31"/>
      <c r="H244" s="31"/>
      <c r="I244" s="31"/>
      <c r="J244" s="31"/>
      <c r="K244" s="31">
        <v>120</v>
      </c>
      <c r="L244" s="31"/>
      <c r="M244" s="31"/>
      <c r="N244" s="31"/>
      <c r="O244" s="31"/>
      <c r="P244" s="31"/>
      <c r="Q244" s="31"/>
      <c r="R244" s="31">
        <f t="shared" si="52"/>
        <v>120</v>
      </c>
      <c r="S244" s="30">
        <f t="shared" si="60"/>
        <v>18875.9</v>
      </c>
      <c r="T244" s="35">
        <f t="shared" si="53"/>
        <v>18875.9</v>
      </c>
      <c r="U244" s="31">
        <f aca="true" t="shared" si="64" ref="U244:U268">SUM(G244+N244+P244+Q244)</f>
        <v>0</v>
      </c>
    </row>
    <row r="245" spans="1:21" s="4" customFormat="1" ht="28.5" customHeight="1">
      <c r="A245" s="252" t="s">
        <v>235</v>
      </c>
      <c r="B245" s="274" t="s">
        <v>168</v>
      </c>
      <c r="C245" s="274" t="s">
        <v>151</v>
      </c>
      <c r="D245" s="31">
        <f>SUM('[5]ДО (ХЭГ,ОК,ЦБ)'!$Q$27)</f>
        <v>27743.1</v>
      </c>
      <c r="E245" s="35">
        <f t="shared" si="61"/>
        <v>32846.4</v>
      </c>
      <c r="F245" s="31">
        <v>32846.4</v>
      </c>
      <c r="G245" s="31"/>
      <c r="H245" s="31"/>
      <c r="I245" s="31"/>
      <c r="J245" s="31"/>
      <c r="K245" s="31">
        <v>330.9</v>
      </c>
      <c r="L245" s="31"/>
      <c r="M245" s="31"/>
      <c r="N245" s="31"/>
      <c r="O245" s="31"/>
      <c r="P245" s="31"/>
      <c r="Q245" s="31"/>
      <c r="R245" s="31">
        <f t="shared" si="52"/>
        <v>330.9</v>
      </c>
      <c r="S245" s="30">
        <f t="shared" si="60"/>
        <v>33177.3</v>
      </c>
      <c r="T245" s="35">
        <f t="shared" si="53"/>
        <v>33177.3</v>
      </c>
      <c r="U245" s="31">
        <f t="shared" si="64"/>
        <v>0</v>
      </c>
    </row>
    <row r="246" spans="1:21" s="4" customFormat="1" ht="26.25" customHeight="1">
      <c r="A246" s="252" t="s">
        <v>933</v>
      </c>
      <c r="B246" s="274" t="s">
        <v>168</v>
      </c>
      <c r="C246" s="274" t="s">
        <v>151</v>
      </c>
      <c r="D246" s="31">
        <v>4423</v>
      </c>
      <c r="E246" s="35">
        <f t="shared" si="61"/>
        <v>4422.999999999999</v>
      </c>
      <c r="F246" s="31">
        <f>SUM(F247+F248+F249+F250+F251+F252+F253+F254+F255+F256+F257+F258+F259+F260+F261+F262+F263+F264+F265+F266+F267)</f>
        <v>4422.999999999999</v>
      </c>
      <c r="G246" s="31"/>
      <c r="H246" s="31">
        <f>SUM(H247+H248+H249+H250+H251+H252+H253+H254+H255+H256+H257+H258+H259+H260+H261+H262+H263+H264+H265+H266)</f>
        <v>0</v>
      </c>
      <c r="I246" s="31">
        <f>SUM(I247+I248+I249+I250+I251+I252+I253+I254+I255+I256+I257+I258+I259+I260+I261+I262+I263+I264+I265+I266+I267)</f>
        <v>-1.4210854715202004E-14</v>
      </c>
      <c r="J246" s="31"/>
      <c r="K246" s="31"/>
      <c r="L246" s="31"/>
      <c r="M246" s="31">
        <f>SUM(M247+M248+M249+M250+M251+M252+M253+M254+M255+M256+M257+M258+M259+M260+M261+M262+M263+M264+M265+M266)</f>
        <v>0</v>
      </c>
      <c r="N246" s="31">
        <f>SUM(N247+N248+N249+N250+N251+N252+N253+N254+N255+N256+N257+N258+N259+N260+N261+N262+N263+N264+N265+N266)</f>
        <v>0</v>
      </c>
      <c r="O246" s="31"/>
      <c r="P246" s="31">
        <f>SUM(P247+P248+P249+P250+P251+P252+P253+P254+P255+P256+P257+P258+P259+P260+P261+P262+P263+P264+P265+P266)</f>
        <v>0</v>
      </c>
      <c r="Q246" s="31"/>
      <c r="R246" s="31">
        <f t="shared" si="52"/>
        <v>-1.4210854715202004E-14</v>
      </c>
      <c r="S246" s="30">
        <f t="shared" si="60"/>
        <v>4422.999999999999</v>
      </c>
      <c r="T246" s="35">
        <f t="shared" si="53"/>
        <v>4422.999999999999</v>
      </c>
      <c r="U246" s="31">
        <f t="shared" si="64"/>
        <v>0</v>
      </c>
    </row>
    <row r="247" spans="1:21" s="4" customFormat="1" ht="22.5" customHeight="1">
      <c r="A247" s="252" t="s">
        <v>254</v>
      </c>
      <c r="B247" s="274" t="s">
        <v>168</v>
      </c>
      <c r="C247" s="274" t="s">
        <v>151</v>
      </c>
      <c r="D247" s="31">
        <v>4423</v>
      </c>
      <c r="E247" s="35">
        <f t="shared" si="61"/>
        <v>3924.8</v>
      </c>
      <c r="F247" s="31">
        <v>3924.8</v>
      </c>
      <c r="G247" s="31"/>
      <c r="H247" s="31"/>
      <c r="I247" s="31">
        <v>-174.3</v>
      </c>
      <c r="J247" s="31"/>
      <c r="K247" s="31"/>
      <c r="L247" s="31"/>
      <c r="M247" s="31"/>
      <c r="N247" s="31"/>
      <c r="O247" s="31"/>
      <c r="P247" s="31"/>
      <c r="Q247" s="31"/>
      <c r="R247" s="31">
        <f t="shared" si="52"/>
        <v>-174.3</v>
      </c>
      <c r="S247" s="30">
        <f aca="true" t="shared" si="65" ref="S247:S266">SUM(U247+T247)</f>
        <v>3750.5</v>
      </c>
      <c r="T247" s="35">
        <f t="shared" si="53"/>
        <v>3750.5</v>
      </c>
      <c r="U247" s="31">
        <f t="shared" si="64"/>
        <v>0</v>
      </c>
    </row>
    <row r="248" spans="1:21" s="4" customFormat="1" ht="24.75" customHeight="1">
      <c r="A248" s="252" t="s">
        <v>34</v>
      </c>
      <c r="B248" s="274" t="s">
        <v>168</v>
      </c>
      <c r="C248" s="274" t="s">
        <v>151</v>
      </c>
      <c r="D248" s="31"/>
      <c r="E248" s="35">
        <f aca="true" t="shared" si="66" ref="E248:E267">SUM(F248:G248)</f>
        <v>3.2</v>
      </c>
      <c r="F248" s="31">
        <v>3.2</v>
      </c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>
        <f t="shared" si="52"/>
        <v>0</v>
      </c>
      <c r="S248" s="30">
        <f t="shared" si="65"/>
        <v>3.2</v>
      </c>
      <c r="T248" s="35">
        <f t="shared" si="53"/>
        <v>3.2</v>
      </c>
      <c r="U248" s="31">
        <f t="shared" si="64"/>
        <v>0</v>
      </c>
    </row>
    <row r="249" spans="1:21" s="4" customFormat="1" ht="26.25" customHeight="1">
      <c r="A249" s="252" t="s">
        <v>35</v>
      </c>
      <c r="B249" s="274" t="s">
        <v>168</v>
      </c>
      <c r="C249" s="274" t="s">
        <v>151</v>
      </c>
      <c r="D249" s="31"/>
      <c r="E249" s="35">
        <f t="shared" si="66"/>
        <v>1.5</v>
      </c>
      <c r="F249" s="31">
        <v>1.5</v>
      </c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>
        <f t="shared" si="52"/>
        <v>0</v>
      </c>
      <c r="S249" s="30">
        <f t="shared" si="65"/>
        <v>1.5</v>
      </c>
      <c r="T249" s="35">
        <f t="shared" si="53"/>
        <v>1.5</v>
      </c>
      <c r="U249" s="31">
        <f t="shared" si="64"/>
        <v>0</v>
      </c>
    </row>
    <row r="250" spans="1:21" s="4" customFormat="1" ht="26.25" customHeight="1">
      <c r="A250" s="252" t="s">
        <v>36</v>
      </c>
      <c r="B250" s="274" t="s">
        <v>168</v>
      </c>
      <c r="C250" s="274" t="s">
        <v>151</v>
      </c>
      <c r="D250" s="31"/>
      <c r="E250" s="35">
        <f t="shared" si="66"/>
        <v>1.1</v>
      </c>
      <c r="F250" s="38">
        <v>1.1</v>
      </c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>
        <f t="shared" si="52"/>
        <v>0</v>
      </c>
      <c r="S250" s="30">
        <f t="shared" si="65"/>
        <v>1.1</v>
      </c>
      <c r="T250" s="35">
        <f t="shared" si="53"/>
        <v>1.1</v>
      </c>
      <c r="U250" s="31">
        <f t="shared" si="64"/>
        <v>0</v>
      </c>
    </row>
    <row r="251" spans="1:21" s="4" customFormat="1" ht="26.25" customHeight="1">
      <c r="A251" s="252" t="s">
        <v>37</v>
      </c>
      <c r="B251" s="274" t="s">
        <v>168</v>
      </c>
      <c r="C251" s="274" t="s">
        <v>151</v>
      </c>
      <c r="D251" s="31"/>
      <c r="E251" s="35">
        <f t="shared" si="66"/>
        <v>2.4</v>
      </c>
      <c r="F251" s="31">
        <v>2.4</v>
      </c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>
        <f t="shared" si="52"/>
        <v>0</v>
      </c>
      <c r="S251" s="30">
        <f t="shared" si="65"/>
        <v>2.4</v>
      </c>
      <c r="T251" s="35">
        <f t="shared" si="53"/>
        <v>2.4</v>
      </c>
      <c r="U251" s="31">
        <f t="shared" si="64"/>
        <v>0</v>
      </c>
    </row>
    <row r="252" spans="1:21" s="4" customFormat="1" ht="26.25" customHeight="1">
      <c r="A252" s="252" t="s">
        <v>38</v>
      </c>
      <c r="B252" s="274" t="s">
        <v>168</v>
      </c>
      <c r="C252" s="274" t="s">
        <v>151</v>
      </c>
      <c r="D252" s="31"/>
      <c r="E252" s="35">
        <f t="shared" si="66"/>
        <v>3.2</v>
      </c>
      <c r="F252" s="31">
        <v>3.2</v>
      </c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>
        <f t="shared" si="52"/>
        <v>0</v>
      </c>
      <c r="S252" s="30">
        <f t="shared" si="65"/>
        <v>3.2</v>
      </c>
      <c r="T252" s="35">
        <f t="shared" si="53"/>
        <v>3.2</v>
      </c>
      <c r="U252" s="31">
        <f t="shared" si="64"/>
        <v>0</v>
      </c>
    </row>
    <row r="253" spans="1:21" s="4" customFormat="1" ht="26.25" customHeight="1">
      <c r="A253" s="252" t="s">
        <v>39</v>
      </c>
      <c r="B253" s="274" t="s">
        <v>168</v>
      </c>
      <c r="C253" s="274" t="s">
        <v>151</v>
      </c>
      <c r="D253" s="31"/>
      <c r="E253" s="35">
        <f t="shared" si="66"/>
        <v>1.7</v>
      </c>
      <c r="F253" s="31">
        <v>1.7</v>
      </c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>
        <f t="shared" si="52"/>
        <v>0</v>
      </c>
      <c r="S253" s="30">
        <f t="shared" si="65"/>
        <v>1.7</v>
      </c>
      <c r="T253" s="35">
        <f t="shared" si="53"/>
        <v>1.7</v>
      </c>
      <c r="U253" s="31">
        <f t="shared" si="64"/>
        <v>0</v>
      </c>
    </row>
    <row r="254" spans="1:21" s="4" customFormat="1" ht="26.25" customHeight="1">
      <c r="A254" s="252" t="s">
        <v>40</v>
      </c>
      <c r="B254" s="274" t="s">
        <v>168</v>
      </c>
      <c r="C254" s="274" t="s">
        <v>151</v>
      </c>
      <c r="D254" s="31"/>
      <c r="E254" s="35">
        <f t="shared" si="66"/>
        <v>3</v>
      </c>
      <c r="F254" s="31">
        <v>3</v>
      </c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>
        <f t="shared" si="52"/>
        <v>0</v>
      </c>
      <c r="S254" s="30">
        <f t="shared" si="65"/>
        <v>3</v>
      </c>
      <c r="T254" s="35">
        <f t="shared" si="53"/>
        <v>3</v>
      </c>
      <c r="U254" s="31">
        <f t="shared" si="64"/>
        <v>0</v>
      </c>
    </row>
    <row r="255" spans="1:21" s="4" customFormat="1" ht="26.25" customHeight="1">
      <c r="A255" s="252" t="s">
        <v>883</v>
      </c>
      <c r="B255" s="274" t="s">
        <v>168</v>
      </c>
      <c r="C255" s="274" t="s">
        <v>151</v>
      </c>
      <c r="D255" s="31"/>
      <c r="E255" s="35">
        <f t="shared" si="66"/>
        <v>1.9</v>
      </c>
      <c r="F255" s="31">
        <v>1.9</v>
      </c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>
        <f t="shared" si="52"/>
        <v>0</v>
      </c>
      <c r="S255" s="30">
        <f t="shared" si="65"/>
        <v>1.9</v>
      </c>
      <c r="T255" s="35">
        <f t="shared" si="53"/>
        <v>1.9</v>
      </c>
      <c r="U255" s="31">
        <f t="shared" si="64"/>
        <v>0</v>
      </c>
    </row>
    <row r="256" spans="1:21" s="4" customFormat="1" ht="26.25" customHeight="1">
      <c r="A256" s="252" t="s">
        <v>41</v>
      </c>
      <c r="B256" s="274" t="s">
        <v>168</v>
      </c>
      <c r="C256" s="274" t="s">
        <v>151</v>
      </c>
      <c r="D256" s="31"/>
      <c r="E256" s="35">
        <f t="shared" si="66"/>
        <v>0.8</v>
      </c>
      <c r="F256" s="31">
        <v>0.8</v>
      </c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>
        <f t="shared" si="52"/>
        <v>0</v>
      </c>
      <c r="S256" s="30">
        <f t="shared" si="65"/>
        <v>0.8</v>
      </c>
      <c r="T256" s="35">
        <f t="shared" si="53"/>
        <v>0.8</v>
      </c>
      <c r="U256" s="31">
        <f t="shared" si="64"/>
        <v>0</v>
      </c>
    </row>
    <row r="257" spans="1:21" s="4" customFormat="1" ht="26.25" customHeight="1">
      <c r="A257" s="252" t="s">
        <v>42</v>
      </c>
      <c r="B257" s="274" t="s">
        <v>168</v>
      </c>
      <c r="C257" s="274" t="s">
        <v>151</v>
      </c>
      <c r="D257" s="31"/>
      <c r="E257" s="35">
        <f t="shared" si="66"/>
        <v>1.9</v>
      </c>
      <c r="F257" s="31">
        <v>1.9</v>
      </c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>
        <f t="shared" si="52"/>
        <v>0</v>
      </c>
      <c r="S257" s="30">
        <f t="shared" si="65"/>
        <v>1.9</v>
      </c>
      <c r="T257" s="35">
        <f t="shared" si="53"/>
        <v>1.9</v>
      </c>
      <c r="U257" s="31">
        <f t="shared" si="64"/>
        <v>0</v>
      </c>
    </row>
    <row r="258" spans="1:21" s="4" customFormat="1" ht="26.25" customHeight="1">
      <c r="A258" s="252" t="s">
        <v>47</v>
      </c>
      <c r="B258" s="274" t="s">
        <v>168</v>
      </c>
      <c r="C258" s="274" t="s">
        <v>151</v>
      </c>
      <c r="D258" s="31"/>
      <c r="E258" s="35">
        <f t="shared" si="66"/>
        <v>2.2</v>
      </c>
      <c r="F258" s="31">
        <v>2.2</v>
      </c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>
        <f t="shared" si="52"/>
        <v>0</v>
      </c>
      <c r="S258" s="30">
        <f t="shared" si="65"/>
        <v>2.2</v>
      </c>
      <c r="T258" s="35">
        <f t="shared" si="53"/>
        <v>2.2</v>
      </c>
      <c r="U258" s="31">
        <f t="shared" si="64"/>
        <v>0</v>
      </c>
    </row>
    <row r="259" spans="1:21" s="4" customFormat="1" ht="26.25" customHeight="1">
      <c r="A259" s="252" t="s">
        <v>876</v>
      </c>
      <c r="B259" s="274" t="s">
        <v>168</v>
      </c>
      <c r="C259" s="274" t="s">
        <v>151</v>
      </c>
      <c r="D259" s="31"/>
      <c r="E259" s="35">
        <f t="shared" si="66"/>
        <v>38.9</v>
      </c>
      <c r="F259" s="31">
        <v>38.9</v>
      </c>
      <c r="G259" s="31"/>
      <c r="H259" s="31"/>
      <c r="I259" s="31">
        <v>15.4</v>
      </c>
      <c r="J259" s="31"/>
      <c r="K259" s="31"/>
      <c r="L259" s="31"/>
      <c r="M259" s="31"/>
      <c r="N259" s="31"/>
      <c r="O259" s="31"/>
      <c r="P259" s="31"/>
      <c r="Q259" s="31"/>
      <c r="R259" s="31">
        <f t="shared" si="52"/>
        <v>15.4</v>
      </c>
      <c r="S259" s="30">
        <f t="shared" si="65"/>
        <v>54.3</v>
      </c>
      <c r="T259" s="35">
        <f t="shared" si="53"/>
        <v>54.3</v>
      </c>
      <c r="U259" s="31">
        <f t="shared" si="64"/>
        <v>0</v>
      </c>
    </row>
    <row r="260" spans="1:21" s="4" customFormat="1" ht="26.25" customHeight="1">
      <c r="A260" s="252" t="s">
        <v>877</v>
      </c>
      <c r="B260" s="274" t="s">
        <v>168</v>
      </c>
      <c r="C260" s="274" t="s">
        <v>151</v>
      </c>
      <c r="D260" s="31"/>
      <c r="E260" s="35">
        <f t="shared" si="66"/>
        <v>35.5</v>
      </c>
      <c r="F260" s="31">
        <v>35.5</v>
      </c>
      <c r="G260" s="31"/>
      <c r="H260" s="31"/>
      <c r="I260" s="31">
        <v>26.2</v>
      </c>
      <c r="J260" s="31"/>
      <c r="K260" s="31"/>
      <c r="L260" s="31"/>
      <c r="M260" s="31"/>
      <c r="N260" s="31"/>
      <c r="O260" s="31"/>
      <c r="P260" s="31"/>
      <c r="Q260" s="31"/>
      <c r="R260" s="31">
        <f t="shared" si="52"/>
        <v>26.2</v>
      </c>
      <c r="S260" s="30">
        <f t="shared" si="65"/>
        <v>61.7</v>
      </c>
      <c r="T260" s="35">
        <f t="shared" si="53"/>
        <v>61.7</v>
      </c>
      <c r="U260" s="31">
        <f t="shared" si="64"/>
        <v>0</v>
      </c>
    </row>
    <row r="261" spans="1:21" s="4" customFormat="1" ht="26.25" customHeight="1">
      <c r="A261" s="252" t="s">
        <v>878</v>
      </c>
      <c r="B261" s="274" t="s">
        <v>168</v>
      </c>
      <c r="C261" s="274" t="s">
        <v>151</v>
      </c>
      <c r="D261" s="31"/>
      <c r="E261" s="35">
        <f t="shared" si="66"/>
        <v>32.1</v>
      </c>
      <c r="F261" s="31">
        <v>32.1</v>
      </c>
      <c r="G261" s="31"/>
      <c r="H261" s="31"/>
      <c r="I261" s="31">
        <v>43.2</v>
      </c>
      <c r="J261" s="31"/>
      <c r="K261" s="31"/>
      <c r="L261" s="31"/>
      <c r="M261" s="31"/>
      <c r="N261" s="31"/>
      <c r="O261" s="31"/>
      <c r="P261" s="31"/>
      <c r="Q261" s="31"/>
      <c r="R261" s="31">
        <f t="shared" si="52"/>
        <v>43.2</v>
      </c>
      <c r="S261" s="30">
        <f t="shared" si="65"/>
        <v>75.30000000000001</v>
      </c>
      <c r="T261" s="35">
        <f t="shared" si="53"/>
        <v>75.30000000000001</v>
      </c>
      <c r="U261" s="31">
        <f t="shared" si="64"/>
        <v>0</v>
      </c>
    </row>
    <row r="262" spans="1:21" s="4" customFormat="1" ht="26.25" customHeight="1">
      <c r="A262" s="252" t="s">
        <v>879</v>
      </c>
      <c r="B262" s="274" t="s">
        <v>168</v>
      </c>
      <c r="C262" s="274" t="s">
        <v>151</v>
      </c>
      <c r="D262" s="31"/>
      <c r="E262" s="35">
        <f t="shared" si="66"/>
        <v>100</v>
      </c>
      <c r="F262" s="31">
        <v>100</v>
      </c>
      <c r="G262" s="31"/>
      <c r="H262" s="31"/>
      <c r="I262" s="31">
        <v>43.2</v>
      </c>
      <c r="J262" s="31"/>
      <c r="K262" s="31"/>
      <c r="L262" s="31"/>
      <c r="M262" s="31"/>
      <c r="N262" s="31"/>
      <c r="O262" s="31"/>
      <c r="P262" s="31"/>
      <c r="Q262" s="31"/>
      <c r="R262" s="31">
        <f t="shared" si="52"/>
        <v>43.2</v>
      </c>
      <c r="S262" s="30">
        <f t="shared" si="65"/>
        <v>143.2</v>
      </c>
      <c r="T262" s="35">
        <f t="shared" si="53"/>
        <v>143.2</v>
      </c>
      <c r="U262" s="31">
        <f t="shared" si="64"/>
        <v>0</v>
      </c>
    </row>
    <row r="263" spans="1:21" s="4" customFormat="1" ht="26.25" customHeight="1">
      <c r="A263" s="252" t="s">
        <v>880</v>
      </c>
      <c r="B263" s="274" t="s">
        <v>168</v>
      </c>
      <c r="C263" s="274" t="s">
        <v>151</v>
      </c>
      <c r="D263" s="31"/>
      <c r="E263" s="35">
        <f t="shared" si="66"/>
        <v>50.2</v>
      </c>
      <c r="F263" s="31">
        <v>50.2</v>
      </c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>
        <f t="shared" si="52"/>
        <v>0</v>
      </c>
      <c r="S263" s="30">
        <f t="shared" si="65"/>
        <v>50.2</v>
      </c>
      <c r="T263" s="35">
        <f t="shared" si="53"/>
        <v>50.2</v>
      </c>
      <c r="U263" s="31">
        <f t="shared" si="64"/>
        <v>0</v>
      </c>
    </row>
    <row r="264" spans="1:21" s="4" customFormat="1" ht="26.25" customHeight="1">
      <c r="A264" s="252" t="s">
        <v>881</v>
      </c>
      <c r="B264" s="274" t="s">
        <v>168</v>
      </c>
      <c r="C264" s="274" t="s">
        <v>151</v>
      </c>
      <c r="D264" s="31"/>
      <c r="E264" s="35">
        <f t="shared" si="66"/>
        <v>26.3</v>
      </c>
      <c r="F264" s="31">
        <v>26.3</v>
      </c>
      <c r="G264" s="31"/>
      <c r="H264" s="31"/>
      <c r="I264" s="31">
        <v>46.3</v>
      </c>
      <c r="J264" s="31"/>
      <c r="K264" s="31"/>
      <c r="L264" s="31"/>
      <c r="M264" s="31"/>
      <c r="N264" s="31"/>
      <c r="O264" s="31"/>
      <c r="P264" s="31"/>
      <c r="Q264" s="31"/>
      <c r="R264" s="31">
        <f t="shared" si="52"/>
        <v>46.3</v>
      </c>
      <c r="S264" s="30">
        <f t="shared" si="65"/>
        <v>72.6</v>
      </c>
      <c r="T264" s="35">
        <f t="shared" si="53"/>
        <v>72.6</v>
      </c>
      <c r="U264" s="31">
        <f t="shared" si="64"/>
        <v>0</v>
      </c>
    </row>
    <row r="265" spans="1:21" s="4" customFormat="1" ht="26.25" customHeight="1">
      <c r="A265" s="252" t="s">
        <v>882</v>
      </c>
      <c r="B265" s="274" t="s">
        <v>168</v>
      </c>
      <c r="C265" s="274" t="s">
        <v>151</v>
      </c>
      <c r="D265" s="31"/>
      <c r="E265" s="35">
        <f t="shared" si="66"/>
        <v>27.5</v>
      </c>
      <c r="F265" s="31">
        <v>27.5</v>
      </c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>
        <f t="shared" si="52"/>
        <v>0</v>
      </c>
      <c r="S265" s="30">
        <f t="shared" si="65"/>
        <v>27.5</v>
      </c>
      <c r="T265" s="35">
        <f t="shared" si="53"/>
        <v>27.5</v>
      </c>
      <c r="U265" s="31">
        <f t="shared" si="64"/>
        <v>0</v>
      </c>
    </row>
    <row r="266" spans="1:21" s="4" customFormat="1" ht="26.25" customHeight="1">
      <c r="A266" s="252" t="s">
        <v>942</v>
      </c>
      <c r="B266" s="274" t="s">
        <v>168</v>
      </c>
      <c r="C266" s="274" t="s">
        <v>151</v>
      </c>
      <c r="D266" s="31"/>
      <c r="E266" s="35">
        <f t="shared" si="66"/>
        <v>77.4</v>
      </c>
      <c r="F266" s="31">
        <v>77.4</v>
      </c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>
        <f t="shared" si="52"/>
        <v>0</v>
      </c>
      <c r="S266" s="30">
        <f t="shared" si="65"/>
        <v>77.4</v>
      </c>
      <c r="T266" s="35">
        <f t="shared" si="53"/>
        <v>77.4</v>
      </c>
      <c r="U266" s="31">
        <f t="shared" si="64"/>
        <v>0</v>
      </c>
    </row>
    <row r="267" spans="1:21" s="4" customFormat="1" ht="53.25" customHeight="1">
      <c r="A267" s="252" t="s">
        <v>943</v>
      </c>
      <c r="B267" s="274" t="s">
        <v>168</v>
      </c>
      <c r="C267" s="274" t="s">
        <v>151</v>
      </c>
      <c r="D267" s="31"/>
      <c r="E267" s="35">
        <f t="shared" si="66"/>
        <v>87.4</v>
      </c>
      <c r="F267" s="31">
        <v>87.4</v>
      </c>
      <c r="G267" s="31"/>
      <c r="H267" s="31"/>
      <c r="I267" s="31">
        <v>0</v>
      </c>
      <c r="J267" s="31"/>
      <c r="K267" s="31"/>
      <c r="L267" s="31"/>
      <c r="M267" s="31"/>
      <c r="N267" s="31"/>
      <c r="O267" s="31"/>
      <c r="P267" s="31"/>
      <c r="Q267" s="31"/>
      <c r="R267" s="31">
        <f t="shared" si="52"/>
        <v>0</v>
      </c>
      <c r="S267" s="30">
        <f>SUM(U267+T267)</f>
        <v>87.4</v>
      </c>
      <c r="T267" s="35">
        <f t="shared" si="53"/>
        <v>87.4</v>
      </c>
      <c r="U267" s="31">
        <f t="shared" si="64"/>
        <v>0</v>
      </c>
    </row>
    <row r="268" spans="1:21" s="4" customFormat="1" ht="73.5" customHeight="1">
      <c r="A268" s="252" t="s">
        <v>615</v>
      </c>
      <c r="B268" s="274" t="s">
        <v>168</v>
      </c>
      <c r="C268" s="274" t="s">
        <v>151</v>
      </c>
      <c r="D268" s="31">
        <v>68813.2</v>
      </c>
      <c r="E268" s="35">
        <f>SUM(F268:G268)</f>
        <v>81788.7</v>
      </c>
      <c r="F268" s="31">
        <v>37084.5</v>
      </c>
      <c r="G268" s="31">
        <v>44704.2</v>
      </c>
      <c r="H268" s="31"/>
      <c r="I268" s="31"/>
      <c r="J268" s="31"/>
      <c r="K268" s="31">
        <v>612.7</v>
      </c>
      <c r="L268" s="31"/>
      <c r="M268" s="31"/>
      <c r="N268" s="31"/>
      <c r="O268" s="31"/>
      <c r="P268" s="31"/>
      <c r="Q268" s="31"/>
      <c r="R268" s="31">
        <f t="shared" si="52"/>
        <v>612.7</v>
      </c>
      <c r="S268" s="30">
        <f aca="true" t="shared" si="67" ref="S268:S282">SUM(U268+T268)</f>
        <v>82401.4</v>
      </c>
      <c r="T268" s="35">
        <f t="shared" si="53"/>
        <v>37697.2</v>
      </c>
      <c r="U268" s="31">
        <f t="shared" si="64"/>
        <v>44704.2</v>
      </c>
    </row>
    <row r="269" spans="1:21" s="4" customFormat="1" ht="49.5" customHeight="1">
      <c r="A269" s="252" t="s">
        <v>670</v>
      </c>
      <c r="B269" s="274" t="s">
        <v>168</v>
      </c>
      <c r="C269" s="274" t="s">
        <v>151</v>
      </c>
      <c r="D269" s="31"/>
      <c r="E269" s="35">
        <f>SUM(F269:G269)</f>
        <v>120</v>
      </c>
      <c r="F269" s="31"/>
      <c r="G269" s="31">
        <v>120</v>
      </c>
      <c r="H269" s="31"/>
      <c r="I269" s="31"/>
      <c r="J269" s="31"/>
      <c r="K269" s="31"/>
      <c r="L269" s="31"/>
      <c r="M269" s="31"/>
      <c r="N269" s="31"/>
      <c r="O269" s="31">
        <v>-120</v>
      </c>
      <c r="P269" s="31"/>
      <c r="Q269" s="31"/>
      <c r="R269" s="31">
        <f t="shared" si="52"/>
        <v>-120</v>
      </c>
      <c r="S269" s="30">
        <f t="shared" si="67"/>
        <v>0</v>
      </c>
      <c r="T269" s="35">
        <f t="shared" si="53"/>
        <v>0</v>
      </c>
      <c r="U269" s="31">
        <v>0</v>
      </c>
    </row>
    <row r="270" spans="1:21" s="4" customFormat="1" ht="49.5" customHeight="1" hidden="1">
      <c r="A270" s="252"/>
      <c r="B270" s="274"/>
      <c r="C270" s="274"/>
      <c r="D270" s="31"/>
      <c r="E270" s="35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>
        <f t="shared" si="52"/>
        <v>0</v>
      </c>
      <c r="S270" s="30">
        <f t="shared" si="67"/>
        <v>0</v>
      </c>
      <c r="T270" s="35">
        <f t="shared" si="53"/>
        <v>0</v>
      </c>
      <c r="U270" s="31">
        <f aca="true" t="shared" si="68" ref="U270:U280">SUM(G270+N270+P270+Q270)</f>
        <v>0</v>
      </c>
    </row>
    <row r="271" spans="1:21" s="4" customFormat="1" ht="35.25" customHeight="1">
      <c r="A271" s="252" t="s">
        <v>236</v>
      </c>
      <c r="B271" s="274" t="s">
        <v>168</v>
      </c>
      <c r="C271" s="274" t="s">
        <v>151</v>
      </c>
      <c r="D271" s="31">
        <v>1506</v>
      </c>
      <c r="E271" s="35">
        <f>SUM(G271)</f>
        <v>438.4</v>
      </c>
      <c r="F271" s="31"/>
      <c r="G271" s="31">
        <f>SUM(G277+G278+G272+G273+G274+G275+G276)</f>
        <v>438.4</v>
      </c>
      <c r="H271" s="31">
        <f>SUM(H277+H278)</f>
        <v>0</v>
      </c>
      <c r="I271" s="31">
        <f>SUM(I277+I278)</f>
        <v>0</v>
      </c>
      <c r="J271" s="31"/>
      <c r="K271" s="31"/>
      <c r="L271" s="31"/>
      <c r="M271" s="31">
        <f>SUM(M277+M278)</f>
        <v>0</v>
      </c>
      <c r="N271" s="31">
        <f>SUM(N277+N278)</f>
        <v>0</v>
      </c>
      <c r="O271" s="31"/>
      <c r="P271" s="31">
        <f>SUM(P277+P278+P276+P275+P274+P273+P272)</f>
        <v>18.5</v>
      </c>
      <c r="Q271" s="31"/>
      <c r="R271" s="31">
        <f t="shared" si="52"/>
        <v>18.5</v>
      </c>
      <c r="S271" s="30">
        <f t="shared" si="67"/>
        <v>456.9</v>
      </c>
      <c r="T271" s="35">
        <f t="shared" si="53"/>
        <v>0</v>
      </c>
      <c r="U271" s="31">
        <f t="shared" si="68"/>
        <v>456.9</v>
      </c>
    </row>
    <row r="272" spans="1:21" s="4" customFormat="1" ht="26.25" customHeight="1">
      <c r="A272" s="252" t="s">
        <v>876</v>
      </c>
      <c r="B272" s="274" t="s">
        <v>168</v>
      </c>
      <c r="C272" s="274" t="s">
        <v>151</v>
      </c>
      <c r="D272" s="31"/>
      <c r="E272" s="35"/>
      <c r="F272" s="31"/>
      <c r="G272" s="31">
        <v>45</v>
      </c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>
        <f t="shared" si="52"/>
        <v>0</v>
      </c>
      <c r="S272" s="30">
        <f>SUM(T272:U272)</f>
        <v>45</v>
      </c>
      <c r="T272" s="35">
        <f t="shared" si="53"/>
        <v>0</v>
      </c>
      <c r="U272" s="31">
        <f t="shared" si="68"/>
        <v>45</v>
      </c>
    </row>
    <row r="273" spans="1:21" s="4" customFormat="1" ht="26.25" customHeight="1">
      <c r="A273" s="252" t="s">
        <v>877</v>
      </c>
      <c r="B273" s="274" t="s">
        <v>168</v>
      </c>
      <c r="C273" s="274" t="s">
        <v>151</v>
      </c>
      <c r="D273" s="31"/>
      <c r="E273" s="35"/>
      <c r="F273" s="31"/>
      <c r="G273" s="31">
        <v>37</v>
      </c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>
        <f t="shared" si="52"/>
        <v>0</v>
      </c>
      <c r="S273" s="30">
        <f>SUM(T273:U273)</f>
        <v>37</v>
      </c>
      <c r="T273" s="35">
        <f t="shared" si="53"/>
        <v>0</v>
      </c>
      <c r="U273" s="31">
        <f t="shared" si="68"/>
        <v>37</v>
      </c>
    </row>
    <row r="274" spans="1:21" s="4" customFormat="1" ht="26.25" customHeight="1">
      <c r="A274" s="252" t="s">
        <v>878</v>
      </c>
      <c r="B274" s="274" t="s">
        <v>168</v>
      </c>
      <c r="C274" s="274" t="s">
        <v>151</v>
      </c>
      <c r="D274" s="31"/>
      <c r="E274" s="35"/>
      <c r="F274" s="31"/>
      <c r="G274" s="31">
        <v>48</v>
      </c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>
        <f t="shared" si="52"/>
        <v>0</v>
      </c>
      <c r="S274" s="30">
        <f>SUM(T274:U274)</f>
        <v>48</v>
      </c>
      <c r="T274" s="35">
        <f t="shared" si="53"/>
        <v>0</v>
      </c>
      <c r="U274" s="31">
        <f t="shared" si="68"/>
        <v>48</v>
      </c>
    </row>
    <row r="275" spans="1:21" s="4" customFormat="1" ht="26.25" customHeight="1">
      <c r="A275" s="252" t="s">
        <v>879</v>
      </c>
      <c r="B275" s="274" t="s">
        <v>168</v>
      </c>
      <c r="C275" s="274" t="s">
        <v>151</v>
      </c>
      <c r="D275" s="31"/>
      <c r="E275" s="35"/>
      <c r="F275" s="31"/>
      <c r="G275" s="31">
        <v>108</v>
      </c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>
        <f t="shared" si="52"/>
        <v>0</v>
      </c>
      <c r="S275" s="30">
        <f>SUM(T275:U275)</f>
        <v>108</v>
      </c>
      <c r="T275" s="35">
        <f t="shared" si="53"/>
        <v>0</v>
      </c>
      <c r="U275" s="31">
        <f t="shared" si="68"/>
        <v>108</v>
      </c>
    </row>
    <row r="276" spans="1:21" s="4" customFormat="1" ht="26.25" customHeight="1">
      <c r="A276" s="252" t="s">
        <v>881</v>
      </c>
      <c r="B276" s="274" t="s">
        <v>168</v>
      </c>
      <c r="C276" s="274" t="s">
        <v>151</v>
      </c>
      <c r="D276" s="31"/>
      <c r="E276" s="35"/>
      <c r="F276" s="31"/>
      <c r="G276" s="31">
        <v>55</v>
      </c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>
        <f t="shared" si="52"/>
        <v>0</v>
      </c>
      <c r="S276" s="30">
        <f>SUM(T276:U276)</f>
        <v>55</v>
      </c>
      <c r="T276" s="35">
        <f t="shared" si="53"/>
        <v>0</v>
      </c>
      <c r="U276" s="31">
        <f t="shared" si="68"/>
        <v>55</v>
      </c>
    </row>
    <row r="277" spans="1:21" s="4" customFormat="1" ht="26.25" customHeight="1">
      <c r="A277" s="252" t="s">
        <v>254</v>
      </c>
      <c r="B277" s="274" t="s">
        <v>168</v>
      </c>
      <c r="C277" s="274" t="s">
        <v>151</v>
      </c>
      <c r="D277" s="31"/>
      <c r="E277" s="35">
        <f>SUM(G277)</f>
        <v>142.6</v>
      </c>
      <c r="F277" s="31"/>
      <c r="G277" s="31">
        <v>142.6</v>
      </c>
      <c r="H277" s="31"/>
      <c r="I277" s="31"/>
      <c r="J277" s="31"/>
      <c r="K277" s="31"/>
      <c r="L277" s="31"/>
      <c r="M277" s="31"/>
      <c r="N277" s="31"/>
      <c r="O277" s="31"/>
      <c r="P277" s="31">
        <v>18.5</v>
      </c>
      <c r="Q277" s="31"/>
      <c r="R277" s="31">
        <f t="shared" si="52"/>
        <v>18.5</v>
      </c>
      <c r="S277" s="30">
        <f t="shared" si="67"/>
        <v>161.1</v>
      </c>
      <c r="T277" s="35">
        <f t="shared" si="53"/>
        <v>0</v>
      </c>
      <c r="U277" s="31">
        <f t="shared" si="68"/>
        <v>161.1</v>
      </c>
    </row>
    <row r="278" spans="1:21" s="4" customFormat="1" ht="46.5" customHeight="1">
      <c r="A278" s="252" t="s">
        <v>884</v>
      </c>
      <c r="B278" s="274" t="s">
        <v>168</v>
      </c>
      <c r="C278" s="274" t="s">
        <v>151</v>
      </c>
      <c r="D278" s="31"/>
      <c r="E278" s="35">
        <f>SUM(G278)</f>
        <v>2.8</v>
      </c>
      <c r="F278" s="31"/>
      <c r="G278" s="31">
        <v>2.8</v>
      </c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>
        <f aca="true" t="shared" si="69" ref="R278:R341">SUM(H278:Q278)</f>
        <v>0</v>
      </c>
      <c r="S278" s="30">
        <f t="shared" si="67"/>
        <v>2.8</v>
      </c>
      <c r="T278" s="35">
        <f t="shared" si="53"/>
        <v>0</v>
      </c>
      <c r="U278" s="31">
        <f t="shared" si="68"/>
        <v>2.8</v>
      </c>
    </row>
    <row r="279" spans="1:21" s="4" customFormat="1" ht="46.5" customHeight="1">
      <c r="A279" s="252" t="s">
        <v>239</v>
      </c>
      <c r="B279" s="274" t="s">
        <v>168</v>
      </c>
      <c r="C279" s="274" t="s">
        <v>151</v>
      </c>
      <c r="D279" s="31">
        <v>55119.8</v>
      </c>
      <c r="E279" s="35">
        <f>SUM(F279:G279)</f>
        <v>0</v>
      </c>
      <c r="F279" s="31">
        <v>0</v>
      </c>
      <c r="G279" s="31">
        <v>0</v>
      </c>
      <c r="H279" s="31"/>
      <c r="I279" s="38"/>
      <c r="J279" s="38"/>
      <c r="K279" s="38"/>
      <c r="L279" s="38"/>
      <c r="M279" s="31"/>
      <c r="N279" s="31"/>
      <c r="O279" s="31"/>
      <c r="P279" s="31"/>
      <c r="Q279" s="31"/>
      <c r="R279" s="31">
        <f t="shared" si="69"/>
        <v>0</v>
      </c>
      <c r="S279" s="30">
        <f t="shared" si="67"/>
        <v>0</v>
      </c>
      <c r="T279" s="35">
        <f>SUM(F279+I279+K279+L279+M279)</f>
        <v>0</v>
      </c>
      <c r="U279" s="31">
        <f t="shared" si="68"/>
        <v>0</v>
      </c>
    </row>
    <row r="280" spans="1:21" s="4" customFormat="1" ht="51" customHeight="1">
      <c r="A280" s="252" t="s">
        <v>241</v>
      </c>
      <c r="B280" s="274" t="s">
        <v>168</v>
      </c>
      <c r="C280" s="274" t="s">
        <v>151</v>
      </c>
      <c r="D280" s="31">
        <v>50</v>
      </c>
      <c r="E280" s="35">
        <f>SUM(F280:G280)</f>
        <v>0</v>
      </c>
      <c r="F280" s="31"/>
      <c r="G280" s="31">
        <v>0</v>
      </c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>
        <f t="shared" si="69"/>
        <v>0</v>
      </c>
      <c r="S280" s="30">
        <f t="shared" si="67"/>
        <v>0</v>
      </c>
      <c r="T280" s="35">
        <f>SUM(F280+I280+K280+L280+M280)</f>
        <v>0</v>
      </c>
      <c r="U280" s="31">
        <f t="shared" si="68"/>
        <v>0</v>
      </c>
    </row>
    <row r="281" spans="1:21" s="4" customFormat="1" ht="30.75" customHeight="1">
      <c r="A281" s="253" t="s">
        <v>242</v>
      </c>
      <c r="B281" s="275" t="s">
        <v>168</v>
      </c>
      <c r="C281" s="267" t="s">
        <v>168</v>
      </c>
      <c r="D281" s="35">
        <f>SUM(D282+D305+D306+D308+D303)</f>
        <v>40829.7</v>
      </c>
      <c r="E281" s="35">
        <f>SUM(G281+F281)</f>
        <v>62051.9</v>
      </c>
      <c r="F281" s="35">
        <f>SUM(F282+F305+F306+F308)</f>
        <v>47575.5</v>
      </c>
      <c r="G281" s="35">
        <f>SUM(G282+G305+G306+G308+G304+G307)</f>
        <v>14476.4</v>
      </c>
      <c r="H281" s="35">
        <f aca="true" t="shared" si="70" ref="H281:N281">SUM(H282+H305+H306+H308)</f>
        <v>0</v>
      </c>
      <c r="I281" s="35">
        <f t="shared" si="70"/>
        <v>1.7763568394002505E-15</v>
      </c>
      <c r="J281" s="35"/>
      <c r="K281" s="35">
        <f t="shared" si="70"/>
        <v>521.1999999999999</v>
      </c>
      <c r="L281" s="35">
        <f t="shared" si="70"/>
        <v>0</v>
      </c>
      <c r="M281" s="35">
        <f t="shared" si="70"/>
        <v>0</v>
      </c>
      <c r="N281" s="35">
        <f t="shared" si="70"/>
        <v>0</v>
      </c>
      <c r="O281" s="35"/>
      <c r="P281" s="35">
        <f>SUM(P282+P305+P306+P308+P304+P307)</f>
        <v>50</v>
      </c>
      <c r="Q281" s="35">
        <f>SUM(Q282+Q305+Q306+Q308+Q304)</f>
        <v>0</v>
      </c>
      <c r="R281" s="31">
        <f t="shared" si="69"/>
        <v>571.1999999999999</v>
      </c>
      <c r="S281" s="30">
        <f t="shared" si="67"/>
        <v>62623.10000000001</v>
      </c>
      <c r="T281" s="35">
        <f>SUM(T282+T304+T305+T306+T307+T308)</f>
        <v>48096.70000000001</v>
      </c>
      <c r="U281" s="35">
        <f>SUM(U282+U304+U305+U306+U307+U308)</f>
        <v>14526.4</v>
      </c>
    </row>
    <row r="282" spans="1:21" s="4" customFormat="1" ht="73.5" customHeight="1">
      <c r="A282" s="252" t="s">
        <v>982</v>
      </c>
      <c r="B282" s="274" t="s">
        <v>168</v>
      </c>
      <c r="C282" s="268" t="s">
        <v>168</v>
      </c>
      <c r="D282" s="31">
        <v>9140.7</v>
      </c>
      <c r="E282" s="35">
        <f>SUM(F282:G282)</f>
        <v>25783.7</v>
      </c>
      <c r="F282" s="31">
        <f>SUM(F283+F284+F285+F286+F287+F288+F289+F290+F291+F292+F293+F294+F295+F296+F297++F298+F299+F300+F301+F302+F303)</f>
        <v>12468.400000000001</v>
      </c>
      <c r="G282" s="31">
        <f>SUM(G283+G284+G285+G286+G287+G288+G289+G290+G291+G292+G293+G294+G295+G296+G297++G298+G299+G300+G301+G301+G302+G303)</f>
        <v>13315.3</v>
      </c>
      <c r="H282" s="31">
        <f>SUM(H283+H284+H285+H286+H287+H288+H289+H290+H291+H292+H293+H294+H295+H296+H297++H298+H299+H300+H301+H302+H303)</f>
        <v>0</v>
      </c>
      <c r="I282" s="31">
        <f>SUM(I283+I284+I285+I286+I287+I288+I289+I290+I291+I292+I293+I294+I295+I296+I297++I298+I299+I300+I301+I302+I303)</f>
        <v>1.7763568394002505E-15</v>
      </c>
      <c r="J282" s="31"/>
      <c r="K282" s="31"/>
      <c r="L282" s="31"/>
      <c r="M282" s="31">
        <f>SUM(M283+M284+M285+M286+M287+M288+M289+M290+M291+M292+M293+M294+M295+M296+M297++M298+M299+M300+M301+M302+M303)</f>
        <v>0</v>
      </c>
      <c r="N282" s="31">
        <f>SUM(N283+N284+N285+N286+N287+N288+N289+N290+N291+N292+N293+N294+N295+N296+N297++N298+N299+N300+N301+N302+N303)</f>
        <v>0</v>
      </c>
      <c r="O282" s="31"/>
      <c r="P282" s="31">
        <f>SUM(P283+P284+P285+P286+P287+P288+P289+P290+P291+P292+P293+P294+P295+P296+P297++P298+P299+P300+P301+P302+P303)</f>
        <v>0</v>
      </c>
      <c r="Q282" s="31"/>
      <c r="R282" s="31">
        <f t="shared" si="69"/>
        <v>1.7763568394002505E-15</v>
      </c>
      <c r="S282" s="30">
        <f t="shared" si="67"/>
        <v>25783.7</v>
      </c>
      <c r="T282" s="35">
        <f aca="true" t="shared" si="71" ref="T282:T324">SUM(F282+I282+K282+L282+M282)</f>
        <v>12468.400000000001</v>
      </c>
      <c r="U282" s="31">
        <f aca="true" t="shared" si="72" ref="U282:U322">SUM(G282+N282+P282+Q282)</f>
        <v>13315.3</v>
      </c>
    </row>
    <row r="283" spans="1:21" s="4" customFormat="1" ht="30.75" customHeight="1">
      <c r="A283" s="252" t="s">
        <v>1062</v>
      </c>
      <c r="B283" s="274" t="s">
        <v>168</v>
      </c>
      <c r="C283" s="268" t="s">
        <v>168</v>
      </c>
      <c r="D283" s="31">
        <v>9140.7</v>
      </c>
      <c r="E283" s="35">
        <f>SUM(F283:G283)</f>
        <v>9951.900000000001</v>
      </c>
      <c r="F283" s="31">
        <v>2838.8</v>
      </c>
      <c r="G283" s="31">
        <v>7113.1</v>
      </c>
      <c r="H283" s="31"/>
      <c r="I283" s="31">
        <v>93.5</v>
      </c>
      <c r="J283" s="31"/>
      <c r="K283" s="31"/>
      <c r="L283" s="31"/>
      <c r="M283" s="31"/>
      <c r="N283" s="31"/>
      <c r="O283" s="31"/>
      <c r="P283" s="31"/>
      <c r="Q283" s="31"/>
      <c r="R283" s="31">
        <f t="shared" si="69"/>
        <v>93.5</v>
      </c>
      <c r="S283" s="30">
        <f aca="true" t="shared" si="73" ref="S283:S303">SUM(U283+T283)</f>
        <v>10045.400000000001</v>
      </c>
      <c r="T283" s="35">
        <f t="shared" si="71"/>
        <v>2932.3</v>
      </c>
      <c r="U283" s="31">
        <f t="shared" si="72"/>
        <v>7113.1</v>
      </c>
    </row>
    <row r="284" spans="1:21" s="4" customFormat="1" ht="25.5" customHeight="1">
      <c r="A284" s="252" t="s">
        <v>876</v>
      </c>
      <c r="B284" s="274" t="s">
        <v>168</v>
      </c>
      <c r="C284" s="268" t="s">
        <v>168</v>
      </c>
      <c r="D284" s="31"/>
      <c r="E284" s="35">
        <f aca="true" t="shared" si="74" ref="E284:E303">SUM(F284:G284)</f>
        <v>270.6</v>
      </c>
      <c r="F284" s="31">
        <v>270.6</v>
      </c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>
        <f t="shared" si="69"/>
        <v>0</v>
      </c>
      <c r="S284" s="30">
        <f t="shared" si="73"/>
        <v>270.6</v>
      </c>
      <c r="T284" s="35">
        <f t="shared" si="71"/>
        <v>270.6</v>
      </c>
      <c r="U284" s="31">
        <f t="shared" si="72"/>
        <v>0</v>
      </c>
    </row>
    <row r="285" spans="1:21" s="4" customFormat="1" ht="24" customHeight="1">
      <c r="A285" s="252" t="s">
        <v>877</v>
      </c>
      <c r="B285" s="274" t="s">
        <v>168</v>
      </c>
      <c r="C285" s="268" t="s">
        <v>168</v>
      </c>
      <c r="D285" s="31"/>
      <c r="E285" s="35">
        <f t="shared" si="74"/>
        <v>224.2</v>
      </c>
      <c r="F285" s="31">
        <v>224.2</v>
      </c>
      <c r="G285" s="31"/>
      <c r="H285" s="31"/>
      <c r="I285" s="31">
        <v>-14.8</v>
      </c>
      <c r="J285" s="31"/>
      <c r="K285" s="31"/>
      <c r="L285" s="31"/>
      <c r="M285" s="31"/>
      <c r="N285" s="31"/>
      <c r="O285" s="31"/>
      <c r="P285" s="31"/>
      <c r="Q285" s="31"/>
      <c r="R285" s="31">
        <f t="shared" si="69"/>
        <v>-14.8</v>
      </c>
      <c r="S285" s="30">
        <f t="shared" si="73"/>
        <v>209.39999999999998</v>
      </c>
      <c r="T285" s="35">
        <f t="shared" si="71"/>
        <v>209.39999999999998</v>
      </c>
      <c r="U285" s="31">
        <f t="shared" si="72"/>
        <v>0</v>
      </c>
    </row>
    <row r="286" spans="1:21" s="4" customFormat="1" ht="25.5" customHeight="1">
      <c r="A286" s="252" t="s">
        <v>878</v>
      </c>
      <c r="B286" s="274" t="s">
        <v>168</v>
      </c>
      <c r="C286" s="268" t="s">
        <v>168</v>
      </c>
      <c r="D286" s="31"/>
      <c r="E286" s="35">
        <f t="shared" si="74"/>
        <v>257.7</v>
      </c>
      <c r="F286" s="31">
        <v>257.7</v>
      </c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>
        <f t="shared" si="69"/>
        <v>0</v>
      </c>
      <c r="S286" s="30">
        <f t="shared" si="73"/>
        <v>257.7</v>
      </c>
      <c r="T286" s="35">
        <f t="shared" si="71"/>
        <v>257.7</v>
      </c>
      <c r="U286" s="31">
        <f t="shared" si="72"/>
        <v>0</v>
      </c>
    </row>
    <row r="287" spans="1:21" s="4" customFormat="1" ht="24" customHeight="1">
      <c r="A287" s="252" t="s">
        <v>879</v>
      </c>
      <c r="B287" s="274" t="s">
        <v>168</v>
      </c>
      <c r="C287" s="268" t="s">
        <v>168</v>
      </c>
      <c r="D287" s="31"/>
      <c r="E287" s="35">
        <f t="shared" si="74"/>
        <v>438.5</v>
      </c>
      <c r="F287" s="31">
        <v>438.5</v>
      </c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>
        <f t="shared" si="69"/>
        <v>0</v>
      </c>
      <c r="S287" s="30">
        <f t="shared" si="73"/>
        <v>438.5</v>
      </c>
      <c r="T287" s="35">
        <f t="shared" si="71"/>
        <v>438.5</v>
      </c>
      <c r="U287" s="31">
        <f t="shared" si="72"/>
        <v>0</v>
      </c>
    </row>
    <row r="288" spans="1:21" s="4" customFormat="1" ht="24" customHeight="1">
      <c r="A288" s="252" t="s">
        <v>880</v>
      </c>
      <c r="B288" s="274" t="s">
        <v>168</v>
      </c>
      <c r="C288" s="268" t="s">
        <v>168</v>
      </c>
      <c r="D288" s="31"/>
      <c r="E288" s="35">
        <f t="shared" si="74"/>
        <v>363.9</v>
      </c>
      <c r="F288" s="31">
        <v>363.9</v>
      </c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>
        <f t="shared" si="69"/>
        <v>0</v>
      </c>
      <c r="S288" s="30">
        <f t="shared" si="73"/>
        <v>363.9</v>
      </c>
      <c r="T288" s="35">
        <f t="shared" si="71"/>
        <v>363.9</v>
      </c>
      <c r="U288" s="31">
        <f t="shared" si="72"/>
        <v>0</v>
      </c>
    </row>
    <row r="289" spans="1:21" s="4" customFormat="1" ht="23.25" customHeight="1">
      <c r="A289" s="252" t="s">
        <v>881</v>
      </c>
      <c r="B289" s="274" t="s">
        <v>168</v>
      </c>
      <c r="C289" s="268" t="s">
        <v>168</v>
      </c>
      <c r="D289" s="31"/>
      <c r="E289" s="35">
        <f t="shared" si="74"/>
        <v>218.7</v>
      </c>
      <c r="F289" s="31">
        <v>218.7</v>
      </c>
      <c r="G289" s="31"/>
      <c r="H289" s="31"/>
      <c r="I289" s="31">
        <v>-52.6</v>
      </c>
      <c r="J289" s="31"/>
      <c r="K289" s="31"/>
      <c r="L289" s="31"/>
      <c r="M289" s="31"/>
      <c r="N289" s="31"/>
      <c r="O289" s="31"/>
      <c r="P289" s="31"/>
      <c r="Q289" s="31"/>
      <c r="R289" s="31">
        <f t="shared" si="69"/>
        <v>-52.6</v>
      </c>
      <c r="S289" s="30">
        <f t="shared" si="73"/>
        <v>166.1</v>
      </c>
      <c r="T289" s="35">
        <f t="shared" si="71"/>
        <v>166.1</v>
      </c>
      <c r="U289" s="31">
        <f t="shared" si="72"/>
        <v>0</v>
      </c>
    </row>
    <row r="290" spans="1:21" s="4" customFormat="1" ht="25.5" customHeight="1">
      <c r="A290" s="252" t="s">
        <v>882</v>
      </c>
      <c r="B290" s="274" t="s">
        <v>168</v>
      </c>
      <c r="C290" s="268" t="s">
        <v>168</v>
      </c>
      <c r="D290" s="31"/>
      <c r="E290" s="35">
        <f t="shared" si="74"/>
        <v>270.7</v>
      </c>
      <c r="F290" s="31">
        <v>270.7</v>
      </c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>
        <f t="shared" si="69"/>
        <v>0</v>
      </c>
      <c r="S290" s="30">
        <f t="shared" si="73"/>
        <v>270.7</v>
      </c>
      <c r="T290" s="35">
        <f t="shared" si="71"/>
        <v>270.7</v>
      </c>
      <c r="U290" s="31">
        <f t="shared" si="72"/>
        <v>0</v>
      </c>
    </row>
    <row r="291" spans="1:21" s="4" customFormat="1" ht="24" customHeight="1">
      <c r="A291" s="252" t="s">
        <v>319</v>
      </c>
      <c r="B291" s="274" t="s">
        <v>168</v>
      </c>
      <c r="C291" s="268" t="s">
        <v>168</v>
      </c>
      <c r="D291" s="31"/>
      <c r="E291" s="35">
        <f t="shared" si="74"/>
        <v>412.5</v>
      </c>
      <c r="F291" s="31">
        <v>412.5</v>
      </c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>
        <f t="shared" si="69"/>
        <v>0</v>
      </c>
      <c r="S291" s="30">
        <f t="shared" si="73"/>
        <v>412.5</v>
      </c>
      <c r="T291" s="35">
        <f t="shared" si="71"/>
        <v>412.5</v>
      </c>
      <c r="U291" s="31">
        <f t="shared" si="72"/>
        <v>0</v>
      </c>
    </row>
    <row r="292" spans="1:21" s="4" customFormat="1" ht="25.5" customHeight="1">
      <c r="A292" s="252" t="s">
        <v>328</v>
      </c>
      <c r="B292" s="274" t="s">
        <v>168</v>
      </c>
      <c r="C292" s="268" t="s">
        <v>168</v>
      </c>
      <c r="D292" s="31"/>
      <c r="E292" s="35">
        <f t="shared" si="74"/>
        <v>2455</v>
      </c>
      <c r="F292" s="31">
        <v>2455</v>
      </c>
      <c r="G292" s="31"/>
      <c r="H292" s="31"/>
      <c r="I292" s="31">
        <v>-8.3</v>
      </c>
      <c r="J292" s="31"/>
      <c r="K292" s="31"/>
      <c r="L292" s="31"/>
      <c r="M292" s="31"/>
      <c r="N292" s="31"/>
      <c r="O292" s="31"/>
      <c r="P292" s="31"/>
      <c r="Q292" s="31"/>
      <c r="R292" s="31">
        <f t="shared" si="69"/>
        <v>-8.3</v>
      </c>
      <c r="S292" s="30">
        <f t="shared" si="73"/>
        <v>2446.7</v>
      </c>
      <c r="T292" s="35">
        <f t="shared" si="71"/>
        <v>2446.7</v>
      </c>
      <c r="U292" s="31">
        <f t="shared" si="72"/>
        <v>0</v>
      </c>
    </row>
    <row r="293" spans="1:21" s="4" customFormat="1" ht="29.25" customHeight="1">
      <c r="A293" s="252" t="s">
        <v>983</v>
      </c>
      <c r="B293" s="274" t="s">
        <v>168</v>
      </c>
      <c r="C293" s="268" t="s">
        <v>168</v>
      </c>
      <c r="D293" s="31"/>
      <c r="E293" s="35">
        <f t="shared" si="74"/>
        <v>812.6</v>
      </c>
      <c r="F293" s="31">
        <v>812.6</v>
      </c>
      <c r="G293" s="31"/>
      <c r="H293" s="31"/>
      <c r="I293" s="31">
        <v>-3.3</v>
      </c>
      <c r="J293" s="31"/>
      <c r="K293" s="31"/>
      <c r="L293" s="31"/>
      <c r="M293" s="31"/>
      <c r="N293" s="31"/>
      <c r="O293" s="31"/>
      <c r="P293" s="31"/>
      <c r="Q293" s="31"/>
      <c r="R293" s="31">
        <f t="shared" si="69"/>
        <v>-3.3</v>
      </c>
      <c r="S293" s="30">
        <f t="shared" si="73"/>
        <v>809.3000000000001</v>
      </c>
      <c r="T293" s="35">
        <f t="shared" si="71"/>
        <v>809.3000000000001</v>
      </c>
      <c r="U293" s="31">
        <f t="shared" si="72"/>
        <v>0</v>
      </c>
    </row>
    <row r="294" spans="1:21" s="4" customFormat="1" ht="27.75" customHeight="1">
      <c r="A294" s="252" t="s">
        <v>661</v>
      </c>
      <c r="B294" s="274" t="s">
        <v>168</v>
      </c>
      <c r="C294" s="268" t="s">
        <v>168</v>
      </c>
      <c r="D294" s="31"/>
      <c r="E294" s="35">
        <f t="shared" si="74"/>
        <v>60</v>
      </c>
      <c r="F294" s="31">
        <v>60</v>
      </c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>
        <f t="shared" si="69"/>
        <v>0</v>
      </c>
      <c r="S294" s="30">
        <f t="shared" si="73"/>
        <v>60</v>
      </c>
      <c r="T294" s="35">
        <f t="shared" si="71"/>
        <v>60</v>
      </c>
      <c r="U294" s="31">
        <f t="shared" si="72"/>
        <v>0</v>
      </c>
    </row>
    <row r="295" spans="1:21" s="4" customFormat="1" ht="30" customHeight="1">
      <c r="A295" s="252" t="s">
        <v>48</v>
      </c>
      <c r="B295" s="274" t="s">
        <v>168</v>
      </c>
      <c r="C295" s="268" t="s">
        <v>168</v>
      </c>
      <c r="D295" s="31"/>
      <c r="E295" s="35">
        <f t="shared" si="74"/>
        <v>62.6</v>
      </c>
      <c r="F295" s="31">
        <v>62.6</v>
      </c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>
        <f t="shared" si="69"/>
        <v>0</v>
      </c>
      <c r="S295" s="30">
        <f t="shared" si="73"/>
        <v>62.6</v>
      </c>
      <c r="T295" s="35">
        <f t="shared" si="71"/>
        <v>62.6</v>
      </c>
      <c r="U295" s="31">
        <f t="shared" si="72"/>
        <v>0</v>
      </c>
    </row>
    <row r="296" spans="1:21" s="4" customFormat="1" ht="30" customHeight="1">
      <c r="A296" s="252" t="s">
        <v>832</v>
      </c>
      <c r="B296" s="274" t="s">
        <v>168</v>
      </c>
      <c r="C296" s="268" t="s">
        <v>168</v>
      </c>
      <c r="D296" s="31"/>
      <c r="E296" s="35">
        <f t="shared" si="74"/>
        <v>635</v>
      </c>
      <c r="F296" s="31">
        <v>635</v>
      </c>
      <c r="G296" s="31"/>
      <c r="H296" s="31"/>
      <c r="I296" s="31">
        <v>-8.4</v>
      </c>
      <c r="J296" s="31"/>
      <c r="K296" s="31"/>
      <c r="L296" s="31"/>
      <c r="M296" s="31"/>
      <c r="N296" s="31"/>
      <c r="O296" s="31"/>
      <c r="P296" s="31"/>
      <c r="Q296" s="31"/>
      <c r="R296" s="31">
        <f t="shared" si="69"/>
        <v>-8.4</v>
      </c>
      <c r="S296" s="30">
        <f t="shared" si="73"/>
        <v>626.6</v>
      </c>
      <c r="T296" s="35">
        <f t="shared" si="71"/>
        <v>626.6</v>
      </c>
      <c r="U296" s="31">
        <f t="shared" si="72"/>
        <v>0</v>
      </c>
    </row>
    <row r="297" spans="1:21" s="4" customFormat="1" ht="30" customHeight="1">
      <c r="A297" s="252" t="s">
        <v>50</v>
      </c>
      <c r="B297" s="274" t="s">
        <v>168</v>
      </c>
      <c r="C297" s="268" t="s">
        <v>168</v>
      </c>
      <c r="D297" s="31"/>
      <c r="E297" s="35">
        <f t="shared" si="74"/>
        <v>400</v>
      </c>
      <c r="F297" s="31">
        <v>400</v>
      </c>
      <c r="G297" s="31"/>
      <c r="H297" s="31"/>
      <c r="I297" s="31">
        <v>20</v>
      </c>
      <c r="J297" s="31"/>
      <c r="K297" s="31"/>
      <c r="L297" s="31"/>
      <c r="M297" s="31"/>
      <c r="N297" s="31"/>
      <c r="O297" s="31"/>
      <c r="P297" s="31"/>
      <c r="Q297" s="31"/>
      <c r="R297" s="31">
        <f t="shared" si="69"/>
        <v>20</v>
      </c>
      <c r="S297" s="30">
        <f t="shared" si="73"/>
        <v>420</v>
      </c>
      <c r="T297" s="35">
        <f t="shared" si="71"/>
        <v>420</v>
      </c>
      <c r="U297" s="31">
        <f t="shared" si="72"/>
        <v>0</v>
      </c>
    </row>
    <row r="298" spans="1:21" s="4" customFormat="1" ht="30" customHeight="1">
      <c r="A298" s="252" t="s">
        <v>984</v>
      </c>
      <c r="B298" s="274" t="s">
        <v>168</v>
      </c>
      <c r="C298" s="268" t="s">
        <v>168</v>
      </c>
      <c r="D298" s="31"/>
      <c r="E298" s="35">
        <f t="shared" si="74"/>
        <v>2370.4</v>
      </c>
      <c r="F298" s="31">
        <v>925.6</v>
      </c>
      <c r="G298" s="31">
        <v>1444.8</v>
      </c>
      <c r="H298" s="31"/>
      <c r="I298" s="31">
        <v>-10.9</v>
      </c>
      <c r="J298" s="31"/>
      <c r="K298" s="31"/>
      <c r="L298" s="31"/>
      <c r="M298" s="31"/>
      <c r="N298" s="31">
        <v>-27.9</v>
      </c>
      <c r="O298" s="31"/>
      <c r="P298" s="31"/>
      <c r="Q298" s="31"/>
      <c r="R298" s="31">
        <f t="shared" si="69"/>
        <v>-38.8</v>
      </c>
      <c r="S298" s="30">
        <f t="shared" si="73"/>
        <v>2331.6</v>
      </c>
      <c r="T298" s="35">
        <f t="shared" si="71"/>
        <v>914.7</v>
      </c>
      <c r="U298" s="31">
        <f t="shared" si="72"/>
        <v>1416.8999999999999</v>
      </c>
    </row>
    <row r="299" spans="1:21" s="4" customFormat="1" ht="30" customHeight="1">
      <c r="A299" s="252" t="s">
        <v>1092</v>
      </c>
      <c r="B299" s="274" t="s">
        <v>168</v>
      </c>
      <c r="C299" s="268" t="s">
        <v>168</v>
      </c>
      <c r="D299" s="31"/>
      <c r="E299" s="35">
        <f t="shared" si="74"/>
        <v>672.2</v>
      </c>
      <c r="F299" s="31">
        <v>672.2</v>
      </c>
      <c r="G299" s="31"/>
      <c r="H299" s="31"/>
      <c r="I299" s="31">
        <v>-0.1</v>
      </c>
      <c r="J299" s="31"/>
      <c r="K299" s="31"/>
      <c r="L299" s="31"/>
      <c r="M299" s="31"/>
      <c r="N299" s="31"/>
      <c r="O299" s="31"/>
      <c r="P299" s="31"/>
      <c r="Q299" s="31"/>
      <c r="R299" s="31">
        <f t="shared" si="69"/>
        <v>-0.1</v>
      </c>
      <c r="S299" s="30">
        <f t="shared" si="73"/>
        <v>672.1</v>
      </c>
      <c r="T299" s="35">
        <f t="shared" si="71"/>
        <v>672.1</v>
      </c>
      <c r="U299" s="31">
        <f t="shared" si="72"/>
        <v>0</v>
      </c>
    </row>
    <row r="300" spans="1:21" s="4" customFormat="1" ht="30" customHeight="1">
      <c r="A300" s="252" t="s">
        <v>49</v>
      </c>
      <c r="B300" s="274" t="s">
        <v>168</v>
      </c>
      <c r="C300" s="268" t="s">
        <v>168</v>
      </c>
      <c r="D300" s="31"/>
      <c r="E300" s="35">
        <f t="shared" si="74"/>
        <v>272.7</v>
      </c>
      <c r="F300" s="31">
        <v>272.7</v>
      </c>
      <c r="G300" s="31"/>
      <c r="H300" s="31"/>
      <c r="I300" s="31">
        <v>-0.1</v>
      </c>
      <c r="J300" s="31"/>
      <c r="K300" s="31"/>
      <c r="L300" s="31"/>
      <c r="M300" s="31"/>
      <c r="N300" s="31"/>
      <c r="O300" s="31"/>
      <c r="P300" s="31"/>
      <c r="Q300" s="31"/>
      <c r="R300" s="31">
        <f t="shared" si="69"/>
        <v>-0.1</v>
      </c>
      <c r="S300" s="30">
        <f t="shared" si="73"/>
        <v>272.59999999999997</v>
      </c>
      <c r="T300" s="35">
        <f t="shared" si="71"/>
        <v>272.59999999999997</v>
      </c>
      <c r="U300" s="31">
        <f t="shared" si="72"/>
        <v>0</v>
      </c>
    </row>
    <row r="301" spans="1:21" s="4" customFormat="1" ht="30" customHeight="1">
      <c r="A301" s="252" t="s">
        <v>51</v>
      </c>
      <c r="B301" s="274" t="s">
        <v>168</v>
      </c>
      <c r="C301" s="268" t="s">
        <v>168</v>
      </c>
      <c r="D301" s="31"/>
      <c r="E301" s="35">
        <f t="shared" si="74"/>
        <v>277.1</v>
      </c>
      <c r="F301" s="31">
        <v>277.1</v>
      </c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>
        <f t="shared" si="69"/>
        <v>0</v>
      </c>
      <c r="S301" s="30">
        <f t="shared" si="73"/>
        <v>277.1</v>
      </c>
      <c r="T301" s="35">
        <f t="shared" si="71"/>
        <v>277.1</v>
      </c>
      <c r="U301" s="31">
        <f t="shared" si="72"/>
        <v>0</v>
      </c>
    </row>
    <row r="302" spans="1:21" s="4" customFormat="1" ht="30" customHeight="1">
      <c r="A302" s="252" t="s">
        <v>52</v>
      </c>
      <c r="B302" s="274" t="s">
        <v>168</v>
      </c>
      <c r="C302" s="268" t="s">
        <v>168</v>
      </c>
      <c r="D302" s="31"/>
      <c r="E302" s="35">
        <f t="shared" si="74"/>
        <v>600</v>
      </c>
      <c r="F302" s="31">
        <v>600</v>
      </c>
      <c r="G302" s="31"/>
      <c r="H302" s="31"/>
      <c r="I302" s="31">
        <v>-15</v>
      </c>
      <c r="J302" s="31"/>
      <c r="K302" s="31"/>
      <c r="L302" s="31"/>
      <c r="M302" s="31"/>
      <c r="N302" s="31"/>
      <c r="O302" s="31"/>
      <c r="P302" s="31"/>
      <c r="Q302" s="31"/>
      <c r="R302" s="31">
        <f t="shared" si="69"/>
        <v>-15</v>
      </c>
      <c r="S302" s="30">
        <f t="shared" si="73"/>
        <v>585</v>
      </c>
      <c r="T302" s="35">
        <f t="shared" si="71"/>
        <v>585</v>
      </c>
      <c r="U302" s="31">
        <f t="shared" si="72"/>
        <v>0</v>
      </c>
    </row>
    <row r="303" spans="1:21" s="4" customFormat="1" ht="54" customHeight="1">
      <c r="A303" s="252" t="s">
        <v>1066</v>
      </c>
      <c r="B303" s="274" t="s">
        <v>168</v>
      </c>
      <c r="C303" s="268" t="s">
        <v>168</v>
      </c>
      <c r="D303" s="31">
        <v>6202.2</v>
      </c>
      <c r="E303" s="35">
        <f t="shared" si="74"/>
        <v>4757.4</v>
      </c>
      <c r="F303" s="31"/>
      <c r="G303" s="31">
        <v>4757.4</v>
      </c>
      <c r="H303" s="31"/>
      <c r="I303" s="31"/>
      <c r="J303" s="31"/>
      <c r="K303" s="31"/>
      <c r="L303" s="31"/>
      <c r="M303" s="31"/>
      <c r="N303" s="31">
        <v>27.9</v>
      </c>
      <c r="O303" s="31"/>
      <c r="P303" s="31"/>
      <c r="Q303" s="31"/>
      <c r="R303" s="31">
        <f t="shared" si="69"/>
        <v>27.9</v>
      </c>
      <c r="S303" s="30">
        <f t="shared" si="73"/>
        <v>4785.299999999999</v>
      </c>
      <c r="T303" s="35">
        <f t="shared" si="71"/>
        <v>0</v>
      </c>
      <c r="U303" s="31">
        <f t="shared" si="72"/>
        <v>4785.299999999999</v>
      </c>
    </row>
    <row r="304" spans="1:21" s="4" customFormat="1" ht="33" customHeight="1">
      <c r="A304" s="252" t="s">
        <v>551</v>
      </c>
      <c r="B304" s="274" t="s">
        <v>168</v>
      </c>
      <c r="C304" s="274" t="s">
        <v>168</v>
      </c>
      <c r="D304" s="232"/>
      <c r="E304" s="284">
        <f>SUM(F304:G304)</f>
        <v>144.6</v>
      </c>
      <c r="F304" s="285"/>
      <c r="G304" s="285">
        <v>144.6</v>
      </c>
      <c r="H304" s="232"/>
      <c r="I304" s="232"/>
      <c r="J304" s="232"/>
      <c r="K304" s="232"/>
      <c r="L304" s="232"/>
      <c r="M304" s="232"/>
      <c r="N304" s="232"/>
      <c r="O304" s="232"/>
      <c r="P304" s="232"/>
      <c r="Q304" s="232"/>
      <c r="R304" s="31">
        <f t="shared" si="69"/>
        <v>0</v>
      </c>
      <c r="S304" s="30">
        <f>SUM(U304+T304)</f>
        <v>144.6</v>
      </c>
      <c r="T304" s="35">
        <f t="shared" si="71"/>
        <v>0</v>
      </c>
      <c r="U304" s="31">
        <f t="shared" si="72"/>
        <v>144.6</v>
      </c>
    </row>
    <row r="305" spans="1:21" s="4" customFormat="1" ht="28.5" customHeight="1">
      <c r="A305" s="252" t="s">
        <v>243</v>
      </c>
      <c r="B305" s="274" t="s">
        <v>168</v>
      </c>
      <c r="C305" s="274" t="s">
        <v>168</v>
      </c>
      <c r="D305" s="31">
        <f>SUM('[6]старт'!$Q$27)</f>
        <v>17990.8</v>
      </c>
      <c r="E305" s="35">
        <f>SUM(F305:G305)</f>
        <v>20941</v>
      </c>
      <c r="F305" s="31">
        <v>20941</v>
      </c>
      <c r="G305" s="31">
        <f>SUM('[6]старт'!$R$27)</f>
        <v>0</v>
      </c>
      <c r="H305" s="31"/>
      <c r="I305" s="31"/>
      <c r="J305" s="31"/>
      <c r="K305" s="31">
        <v>273.2</v>
      </c>
      <c r="L305" s="31"/>
      <c r="M305" s="31"/>
      <c r="N305" s="31"/>
      <c r="O305" s="31"/>
      <c r="P305" s="31">
        <v>50</v>
      </c>
      <c r="Q305" s="31"/>
      <c r="R305" s="31">
        <f t="shared" si="69"/>
        <v>323.2</v>
      </c>
      <c r="S305" s="30">
        <f aca="true" t="shared" si="75" ref="S305:S314">SUM(U305+T305)</f>
        <v>21264.2</v>
      </c>
      <c r="T305" s="35">
        <f t="shared" si="71"/>
        <v>21214.2</v>
      </c>
      <c r="U305" s="31">
        <f t="shared" si="72"/>
        <v>50</v>
      </c>
    </row>
    <row r="306" spans="1:21" s="4" customFormat="1" ht="48.75" customHeight="1">
      <c r="A306" s="252" t="s">
        <v>622</v>
      </c>
      <c r="B306" s="274" t="s">
        <v>168</v>
      </c>
      <c r="C306" s="274" t="s">
        <v>168</v>
      </c>
      <c r="D306" s="31">
        <f>SUM('[6]форпост'!$Q$27)</f>
        <v>7280</v>
      </c>
      <c r="E306" s="35">
        <f>SUM(F306:G306)</f>
        <v>14816.6</v>
      </c>
      <c r="F306" s="31">
        <v>13950.1</v>
      </c>
      <c r="G306" s="31">
        <v>866.5</v>
      </c>
      <c r="H306" s="31"/>
      <c r="I306" s="31"/>
      <c r="J306" s="31"/>
      <c r="K306" s="31">
        <v>182.2</v>
      </c>
      <c r="L306" s="31"/>
      <c r="M306" s="31"/>
      <c r="N306" s="31"/>
      <c r="O306" s="31"/>
      <c r="P306" s="31"/>
      <c r="Q306" s="31"/>
      <c r="R306" s="31">
        <f t="shared" si="69"/>
        <v>182.2</v>
      </c>
      <c r="S306" s="30">
        <f t="shared" si="75"/>
        <v>14998.800000000001</v>
      </c>
      <c r="T306" s="35">
        <f t="shared" si="71"/>
        <v>14132.300000000001</v>
      </c>
      <c r="U306" s="31">
        <f t="shared" si="72"/>
        <v>866.5</v>
      </c>
    </row>
    <row r="307" spans="1:21" s="4" customFormat="1" ht="48.75" customHeight="1">
      <c r="A307" s="252" t="s">
        <v>252</v>
      </c>
      <c r="B307" s="274" t="s">
        <v>168</v>
      </c>
      <c r="C307" s="274" t="s">
        <v>168</v>
      </c>
      <c r="D307" s="31"/>
      <c r="E307" s="35">
        <f>SUM(F307:G307)</f>
        <v>150</v>
      </c>
      <c r="F307" s="31"/>
      <c r="G307" s="31">
        <v>150</v>
      </c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>
        <f t="shared" si="69"/>
        <v>0</v>
      </c>
      <c r="S307" s="30">
        <f t="shared" si="75"/>
        <v>150</v>
      </c>
      <c r="T307" s="35">
        <f t="shared" si="71"/>
        <v>0</v>
      </c>
      <c r="U307" s="31">
        <f t="shared" si="72"/>
        <v>150</v>
      </c>
    </row>
    <row r="308" spans="1:21" s="4" customFormat="1" ht="69.75" customHeight="1">
      <c r="A308" s="252" t="s">
        <v>632</v>
      </c>
      <c r="B308" s="274" t="s">
        <v>168</v>
      </c>
      <c r="C308" s="274" t="s">
        <v>168</v>
      </c>
      <c r="D308" s="31">
        <f>SUM('[6]Деп. образ.(мероприятия)'!$Q$27)</f>
        <v>216</v>
      </c>
      <c r="E308" s="35">
        <f>SUM(F308:G308)</f>
        <v>216</v>
      </c>
      <c r="F308" s="31">
        <f>SUM('[6]Деп. образ.(мероприятия)'!$Q$27)</f>
        <v>216</v>
      </c>
      <c r="G308" s="31">
        <f>SUM('[6]Деп. образ.(мероприятия)'!$R$27)</f>
        <v>0</v>
      </c>
      <c r="H308" s="31"/>
      <c r="I308" s="31"/>
      <c r="J308" s="31"/>
      <c r="K308" s="31">
        <v>65.8</v>
      </c>
      <c r="L308" s="31"/>
      <c r="M308" s="31"/>
      <c r="N308" s="31"/>
      <c r="O308" s="31"/>
      <c r="P308" s="31"/>
      <c r="Q308" s="31"/>
      <c r="R308" s="31">
        <f t="shared" si="69"/>
        <v>65.8</v>
      </c>
      <c r="S308" s="30">
        <f t="shared" si="75"/>
        <v>281.8</v>
      </c>
      <c r="T308" s="35">
        <f t="shared" si="71"/>
        <v>281.8</v>
      </c>
      <c r="U308" s="31">
        <f t="shared" si="72"/>
        <v>0</v>
      </c>
    </row>
    <row r="309" spans="1:21" s="4" customFormat="1" ht="29.25" customHeight="1">
      <c r="A309" s="253" t="s">
        <v>633</v>
      </c>
      <c r="B309" s="267" t="s">
        <v>167</v>
      </c>
      <c r="C309" s="267" t="s">
        <v>848</v>
      </c>
      <c r="D309" s="30">
        <f>SUM(D310)</f>
        <v>115079.2</v>
      </c>
      <c r="E309" s="30">
        <f>SUM(E310)</f>
        <v>232131.29999999996</v>
      </c>
      <c r="F309" s="30">
        <f>SUM(F310)</f>
        <v>82426.3</v>
      </c>
      <c r="G309" s="30">
        <f>SUM(G310)</f>
        <v>149705</v>
      </c>
      <c r="H309" s="30">
        <f aca="true" t="shared" si="76" ref="H309:Q309">SUM(H310)</f>
        <v>0</v>
      </c>
      <c r="I309" s="30">
        <f>SUM(I310)</f>
        <v>0</v>
      </c>
      <c r="J309" s="30"/>
      <c r="K309" s="30">
        <f>SUM(K310)</f>
        <v>4919.400000000001</v>
      </c>
      <c r="L309" s="30">
        <f t="shared" si="76"/>
        <v>0</v>
      </c>
      <c r="M309" s="30">
        <f t="shared" si="76"/>
        <v>0</v>
      </c>
      <c r="N309" s="30">
        <f t="shared" si="76"/>
        <v>0</v>
      </c>
      <c r="O309" s="30">
        <f t="shared" si="76"/>
        <v>0</v>
      </c>
      <c r="P309" s="30">
        <f t="shared" si="76"/>
        <v>0</v>
      </c>
      <c r="Q309" s="30">
        <f t="shared" si="76"/>
        <v>0</v>
      </c>
      <c r="R309" s="31">
        <f t="shared" si="69"/>
        <v>4919.400000000001</v>
      </c>
      <c r="S309" s="30">
        <f>SUM(T309:U309)</f>
        <v>237050.7</v>
      </c>
      <c r="T309" s="35">
        <f t="shared" si="71"/>
        <v>87345.7</v>
      </c>
      <c r="U309" s="35">
        <f t="shared" si="72"/>
        <v>149705</v>
      </c>
    </row>
    <row r="310" spans="1:22" s="4" customFormat="1" ht="30.75" customHeight="1">
      <c r="A310" s="253" t="s">
        <v>634</v>
      </c>
      <c r="B310" s="267" t="s">
        <v>167</v>
      </c>
      <c r="C310" s="267" t="s">
        <v>847</v>
      </c>
      <c r="D310" s="35">
        <f>SUM(D311+D313+D314+D315+D316+D319+D322+D325+D334+D338+D349)</f>
        <v>115079.2</v>
      </c>
      <c r="E310" s="35">
        <f>SUM(E311+E312+E313+E314+E315+E316+E322+E325+E334+E338+E349+E348+E318+E345+E350)</f>
        <v>232131.29999999996</v>
      </c>
      <c r="F310" s="35">
        <f>F311+F312+F313+F314+F315+F316+F318+F322+F325+F334+F338+F348+F349+F350+F345</f>
        <v>82426.3</v>
      </c>
      <c r="G310" s="35">
        <f>SUM(G311+G313+G314+G315+G316+G322+G325+G334+G338+G349+G348+G318+G312)</f>
        <v>149705</v>
      </c>
      <c r="H310" s="35">
        <f>SUM(H311+H313+H314+H315+H316+H319+H322+H325+H334+H338+H349+H348)</f>
        <v>0</v>
      </c>
      <c r="I310" s="35">
        <f>SUM(I311+I313+I314+I315+I316+I319+I322+I325+I334+I338+I349+I345+I312+I350)</f>
        <v>0</v>
      </c>
      <c r="J310" s="35"/>
      <c r="K310" s="35">
        <f>SUM(K311+K313+K314+K315+K316+K319+K322+K325+K334+K338+K349+K345+K312)</f>
        <v>4919.400000000001</v>
      </c>
      <c r="L310" s="35">
        <f>SUM(L311+L313+L314+L315+L316+L319+L322+L325+L334+L338+L349+L345+L312)</f>
        <v>0</v>
      </c>
      <c r="M310" s="35">
        <f>SUM(M311+M313+M314+M315+M316+M319+M322+M325+M334+M338+M349+M348)</f>
        <v>0</v>
      </c>
      <c r="N310" s="35">
        <f>SUM(N311+N313+N314+N315+N316+N319+N322+N325+N334+N338+N349+N348+N350)</f>
        <v>0</v>
      </c>
      <c r="O310" s="35"/>
      <c r="P310" s="35">
        <f>P312+P313+P314</f>
        <v>0</v>
      </c>
      <c r="Q310" s="35">
        <f>SUM(Q311+Q313+Q314+Q315+Q316+Q319+Q322+Q325+Q334+Q338+Q349+Q312)</f>
        <v>0</v>
      </c>
      <c r="R310" s="31">
        <f t="shared" si="69"/>
        <v>4919.400000000001</v>
      </c>
      <c r="S310" s="30">
        <f>SUM(T310:U310)</f>
        <v>237050.7</v>
      </c>
      <c r="T310" s="35">
        <f t="shared" si="71"/>
        <v>87345.7</v>
      </c>
      <c r="U310" s="35">
        <f t="shared" si="72"/>
        <v>149705</v>
      </c>
      <c r="V310" s="86"/>
    </row>
    <row r="311" spans="1:21" s="4" customFormat="1" ht="27.75" customHeight="1">
      <c r="A311" s="252" t="s">
        <v>555</v>
      </c>
      <c r="B311" s="274" t="s">
        <v>167</v>
      </c>
      <c r="C311" s="274" t="s">
        <v>847</v>
      </c>
      <c r="D311" s="31">
        <f>SUM('[7]Центр культуры и досуга'!$Q$27)</f>
        <v>20548.3</v>
      </c>
      <c r="E311" s="35">
        <f aca="true" t="shared" si="77" ref="E311:E326">SUM(F311:G311)</f>
        <v>8129.3</v>
      </c>
      <c r="F311" s="31">
        <v>8129.3</v>
      </c>
      <c r="G311" s="31">
        <f>SUM('[7]Центр культуры и досуга'!$R$27)</f>
        <v>0</v>
      </c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>
        <f t="shared" si="69"/>
        <v>0</v>
      </c>
      <c r="S311" s="30">
        <f t="shared" si="75"/>
        <v>8129.3</v>
      </c>
      <c r="T311" s="35">
        <f t="shared" si="71"/>
        <v>8129.3</v>
      </c>
      <c r="U311" s="31">
        <f t="shared" si="72"/>
        <v>0</v>
      </c>
    </row>
    <row r="312" spans="1:21" s="4" customFormat="1" ht="27.75" customHeight="1">
      <c r="A312" s="252" t="s">
        <v>400</v>
      </c>
      <c r="B312" s="274" t="s">
        <v>167</v>
      </c>
      <c r="C312" s="274" t="s">
        <v>847</v>
      </c>
      <c r="D312" s="31"/>
      <c r="E312" s="35">
        <f t="shared" si="77"/>
        <v>17408.600000000002</v>
      </c>
      <c r="F312" s="31">
        <v>16554.4</v>
      </c>
      <c r="G312" s="31">
        <v>854.2</v>
      </c>
      <c r="H312" s="31"/>
      <c r="I312" s="31"/>
      <c r="J312" s="31"/>
      <c r="K312" s="31">
        <v>335.3</v>
      </c>
      <c r="L312" s="31"/>
      <c r="M312" s="31"/>
      <c r="N312" s="31"/>
      <c r="O312" s="31"/>
      <c r="P312" s="31"/>
      <c r="Q312" s="31"/>
      <c r="R312" s="31">
        <f t="shared" si="69"/>
        <v>335.3</v>
      </c>
      <c r="S312" s="30">
        <f>SUM(U312+T312)</f>
        <v>17743.9</v>
      </c>
      <c r="T312" s="35">
        <f t="shared" si="71"/>
        <v>16889.7</v>
      </c>
      <c r="U312" s="31">
        <f t="shared" si="72"/>
        <v>854.2</v>
      </c>
    </row>
    <row r="313" spans="1:21" s="4" customFormat="1" ht="30.75" customHeight="1">
      <c r="A313" s="252" t="s">
        <v>53</v>
      </c>
      <c r="B313" s="274" t="s">
        <v>167</v>
      </c>
      <c r="C313" s="274" t="s">
        <v>847</v>
      </c>
      <c r="D313" s="31">
        <f>SUM('[7]музей'!$Q$27)</f>
        <v>16847.4</v>
      </c>
      <c r="E313" s="35">
        <f t="shared" si="77"/>
        <v>19754.6</v>
      </c>
      <c r="F313" s="31">
        <v>18680.3</v>
      </c>
      <c r="G313" s="31">
        <v>1074.3</v>
      </c>
      <c r="H313" s="31"/>
      <c r="I313" s="31"/>
      <c r="J313" s="31"/>
      <c r="K313" s="31">
        <v>236</v>
      </c>
      <c r="L313" s="31"/>
      <c r="M313" s="31"/>
      <c r="N313" s="31"/>
      <c r="O313" s="31"/>
      <c r="P313" s="31"/>
      <c r="Q313" s="31"/>
      <c r="R313" s="31">
        <f t="shared" si="69"/>
        <v>236</v>
      </c>
      <c r="S313" s="30">
        <f t="shared" si="75"/>
        <v>19990.6</v>
      </c>
      <c r="T313" s="35">
        <f t="shared" si="71"/>
        <v>18916.3</v>
      </c>
      <c r="U313" s="31">
        <f t="shared" si="72"/>
        <v>1074.3</v>
      </c>
    </row>
    <row r="314" spans="1:21" s="4" customFormat="1" ht="33.75" customHeight="1">
      <c r="A314" s="252" t="s">
        <v>54</v>
      </c>
      <c r="B314" s="274" t="s">
        <v>167</v>
      </c>
      <c r="C314" s="274" t="s">
        <v>847</v>
      </c>
      <c r="D314" s="31">
        <f>SUM('[7]ЦБС'!$Q$27)</f>
        <v>20946.199999999997</v>
      </c>
      <c r="E314" s="35">
        <f t="shared" si="77"/>
        <v>23836.6</v>
      </c>
      <c r="F314" s="31">
        <v>22703.6</v>
      </c>
      <c r="G314" s="31">
        <v>1133</v>
      </c>
      <c r="H314" s="31"/>
      <c r="I314" s="31"/>
      <c r="J314" s="31"/>
      <c r="K314" s="31">
        <v>314.6</v>
      </c>
      <c r="L314" s="31"/>
      <c r="M314" s="31"/>
      <c r="N314" s="31"/>
      <c r="O314" s="31"/>
      <c r="P314" s="31"/>
      <c r="Q314" s="31"/>
      <c r="R314" s="31">
        <f t="shared" si="69"/>
        <v>314.6</v>
      </c>
      <c r="S314" s="30">
        <f t="shared" si="75"/>
        <v>24151.199999999997</v>
      </c>
      <c r="T314" s="35">
        <f t="shared" si="71"/>
        <v>23018.199999999997</v>
      </c>
      <c r="U314" s="31">
        <f t="shared" si="72"/>
        <v>1133</v>
      </c>
    </row>
    <row r="315" spans="1:21" s="4" customFormat="1" ht="33.75" customHeight="1">
      <c r="A315" s="252" t="s">
        <v>1063</v>
      </c>
      <c r="B315" s="274" t="s">
        <v>167</v>
      </c>
      <c r="C315" s="274" t="s">
        <v>847</v>
      </c>
      <c r="D315" s="31">
        <f>SUM('[7]субсидии книж.фонда'!$P$27)</f>
        <v>122.1</v>
      </c>
      <c r="E315" s="35">
        <f t="shared" si="77"/>
        <v>122.1</v>
      </c>
      <c r="F315" s="31">
        <f>SUM('[7]субсидии книж.фонда'!$Q$27)</f>
        <v>0</v>
      </c>
      <c r="G315" s="31">
        <f>SUM('[7]субсидии книж.фонда'!$P$27)</f>
        <v>122.1</v>
      </c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>
        <f t="shared" si="69"/>
        <v>0</v>
      </c>
      <c r="S315" s="30">
        <f>SUM(U315+T315)</f>
        <v>122.1</v>
      </c>
      <c r="T315" s="35">
        <f t="shared" si="71"/>
        <v>0</v>
      </c>
      <c r="U315" s="31">
        <f t="shared" si="72"/>
        <v>122.1</v>
      </c>
    </row>
    <row r="316" spans="1:21" s="4" customFormat="1" ht="57" customHeight="1">
      <c r="A316" s="252" t="s">
        <v>55</v>
      </c>
      <c r="B316" s="274" t="s">
        <v>167</v>
      </c>
      <c r="C316" s="274" t="s">
        <v>847</v>
      </c>
      <c r="D316" s="31">
        <v>1995</v>
      </c>
      <c r="E316" s="35">
        <f t="shared" si="77"/>
        <v>2253.9</v>
      </c>
      <c r="F316" s="31">
        <f>SUM(F317)</f>
        <v>331.3</v>
      </c>
      <c r="G316" s="31">
        <v>1922.6</v>
      </c>
      <c r="H316" s="31"/>
      <c r="I316" s="31">
        <f>SUM(I317)</f>
        <v>0</v>
      </c>
      <c r="J316" s="31"/>
      <c r="K316" s="31"/>
      <c r="L316" s="31"/>
      <c r="M316" s="31"/>
      <c r="N316" s="31"/>
      <c r="O316" s="31"/>
      <c r="P316" s="31"/>
      <c r="Q316" s="31"/>
      <c r="R316" s="31">
        <f t="shared" si="69"/>
        <v>0</v>
      </c>
      <c r="S316" s="30">
        <f>SUM(U316+T316)</f>
        <v>2253.9</v>
      </c>
      <c r="T316" s="35">
        <f t="shared" si="71"/>
        <v>331.3</v>
      </c>
      <c r="U316" s="31">
        <f t="shared" si="72"/>
        <v>1922.6</v>
      </c>
    </row>
    <row r="317" spans="1:21" s="4" customFormat="1" ht="35.25" customHeight="1">
      <c r="A317" s="252" t="s">
        <v>56</v>
      </c>
      <c r="B317" s="274" t="s">
        <v>167</v>
      </c>
      <c r="C317" s="274" t="s">
        <v>847</v>
      </c>
      <c r="D317" s="31">
        <v>1995</v>
      </c>
      <c r="E317" s="35">
        <f t="shared" si="77"/>
        <v>3718.7000000000003</v>
      </c>
      <c r="F317" s="31">
        <v>331.3</v>
      </c>
      <c r="G317" s="31">
        <v>3387.4</v>
      </c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>
        <f t="shared" si="69"/>
        <v>0</v>
      </c>
      <c r="S317" s="30">
        <f>SUM(U317+T317)</f>
        <v>3718.7000000000003</v>
      </c>
      <c r="T317" s="35">
        <f t="shared" si="71"/>
        <v>331.3</v>
      </c>
      <c r="U317" s="31">
        <f t="shared" si="72"/>
        <v>3387.4</v>
      </c>
    </row>
    <row r="318" spans="1:21" s="4" customFormat="1" ht="29.25" customHeight="1">
      <c r="A318" s="252" t="s">
        <v>1031</v>
      </c>
      <c r="B318" s="274" t="s">
        <v>167</v>
      </c>
      <c r="C318" s="274" t="s">
        <v>847</v>
      </c>
      <c r="D318" s="31">
        <f>SUM(D319)</f>
        <v>222.4</v>
      </c>
      <c r="E318" s="35">
        <f t="shared" si="77"/>
        <v>222.39999999999998</v>
      </c>
      <c r="F318" s="31">
        <f>SUM(F319+F320+F321)</f>
        <v>222.39999999999998</v>
      </c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>
        <f t="shared" si="69"/>
        <v>0</v>
      </c>
      <c r="S318" s="30">
        <f aca="true" t="shared" si="78" ref="S318:S325">SUM(U318+T318)</f>
        <v>222.39999999999998</v>
      </c>
      <c r="T318" s="35">
        <f t="shared" si="71"/>
        <v>222.39999999999998</v>
      </c>
      <c r="U318" s="31">
        <f t="shared" si="72"/>
        <v>0</v>
      </c>
    </row>
    <row r="319" spans="1:21" s="4" customFormat="1" ht="30" customHeight="1">
      <c r="A319" s="252" t="s">
        <v>617</v>
      </c>
      <c r="B319" s="274" t="s">
        <v>167</v>
      </c>
      <c r="C319" s="274" t="s">
        <v>847</v>
      </c>
      <c r="D319" s="31">
        <v>222.4</v>
      </c>
      <c r="E319" s="35">
        <f t="shared" si="77"/>
        <v>0</v>
      </c>
      <c r="F319" s="31">
        <v>0</v>
      </c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>
        <f t="shared" si="69"/>
        <v>0</v>
      </c>
      <c r="S319" s="30">
        <f t="shared" si="78"/>
        <v>0</v>
      </c>
      <c r="T319" s="35">
        <f t="shared" si="71"/>
        <v>0</v>
      </c>
      <c r="U319" s="31">
        <f t="shared" si="72"/>
        <v>0</v>
      </c>
    </row>
    <row r="320" spans="1:21" s="4" customFormat="1" ht="28.5" customHeight="1">
      <c r="A320" s="252" t="s">
        <v>50</v>
      </c>
      <c r="B320" s="274" t="s">
        <v>167</v>
      </c>
      <c r="C320" s="274" t="s">
        <v>847</v>
      </c>
      <c r="D320" s="31"/>
      <c r="E320" s="35">
        <f t="shared" si="77"/>
        <v>73.7</v>
      </c>
      <c r="F320" s="31">
        <v>73.7</v>
      </c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>
        <f t="shared" si="69"/>
        <v>0</v>
      </c>
      <c r="S320" s="30">
        <f t="shared" si="78"/>
        <v>73.7</v>
      </c>
      <c r="T320" s="35">
        <f t="shared" si="71"/>
        <v>73.7</v>
      </c>
      <c r="U320" s="31">
        <f t="shared" si="72"/>
        <v>0</v>
      </c>
    </row>
    <row r="321" spans="1:21" s="4" customFormat="1" ht="25.5" customHeight="1">
      <c r="A321" s="252" t="s">
        <v>56</v>
      </c>
      <c r="B321" s="274" t="s">
        <v>167</v>
      </c>
      <c r="C321" s="274" t="s">
        <v>847</v>
      </c>
      <c r="D321" s="31"/>
      <c r="E321" s="35">
        <f t="shared" si="77"/>
        <v>148.7</v>
      </c>
      <c r="F321" s="31">
        <v>148.7</v>
      </c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>
        <f t="shared" si="69"/>
        <v>0</v>
      </c>
      <c r="S321" s="30">
        <f t="shared" si="78"/>
        <v>148.7</v>
      </c>
      <c r="T321" s="35">
        <f t="shared" si="71"/>
        <v>148.7</v>
      </c>
      <c r="U321" s="31">
        <f t="shared" si="72"/>
        <v>0</v>
      </c>
    </row>
    <row r="322" spans="1:21" s="4" customFormat="1" ht="31.5" customHeight="1">
      <c r="A322" s="252" t="s">
        <v>616</v>
      </c>
      <c r="B322" s="274" t="s">
        <v>167</v>
      </c>
      <c r="C322" s="274" t="s">
        <v>847</v>
      </c>
      <c r="D322" s="31">
        <v>353</v>
      </c>
      <c r="E322" s="35">
        <f t="shared" si="77"/>
        <v>353</v>
      </c>
      <c r="F322" s="31">
        <f>SUM(F323+F324)</f>
        <v>353</v>
      </c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>
        <f t="shared" si="69"/>
        <v>0</v>
      </c>
      <c r="S322" s="30">
        <f t="shared" si="78"/>
        <v>353</v>
      </c>
      <c r="T322" s="35">
        <f t="shared" si="71"/>
        <v>353</v>
      </c>
      <c r="U322" s="31">
        <f t="shared" si="72"/>
        <v>0</v>
      </c>
    </row>
    <row r="323" spans="1:21" s="4" customFormat="1" ht="30.75" customHeight="1">
      <c r="A323" s="252" t="s">
        <v>617</v>
      </c>
      <c r="B323" s="274" t="s">
        <v>167</v>
      </c>
      <c r="C323" s="274" t="s">
        <v>847</v>
      </c>
      <c r="D323" s="31">
        <v>353</v>
      </c>
      <c r="E323" s="35">
        <f t="shared" si="77"/>
        <v>0</v>
      </c>
      <c r="F323" s="31">
        <v>0</v>
      </c>
      <c r="G323" s="31"/>
      <c r="H323" s="31"/>
      <c r="I323" s="31"/>
      <c r="J323" s="31"/>
      <c r="K323" s="31"/>
      <c r="L323" s="31"/>
      <c r="M323" s="31"/>
      <c r="N323" s="38"/>
      <c r="O323" s="38"/>
      <c r="P323" s="31"/>
      <c r="Q323" s="31"/>
      <c r="R323" s="31">
        <f t="shared" si="69"/>
        <v>0</v>
      </c>
      <c r="S323" s="30">
        <f t="shared" si="78"/>
        <v>0</v>
      </c>
      <c r="T323" s="35">
        <f t="shared" si="71"/>
        <v>0</v>
      </c>
      <c r="U323" s="31">
        <f>SUM(G323+P322+P323+Q323)</f>
        <v>0</v>
      </c>
    </row>
    <row r="324" spans="1:21" s="4" customFormat="1" ht="30.75" customHeight="1">
      <c r="A324" s="252" t="s">
        <v>50</v>
      </c>
      <c r="B324" s="274" t="s">
        <v>167</v>
      </c>
      <c r="C324" s="274" t="s">
        <v>847</v>
      </c>
      <c r="D324" s="31"/>
      <c r="E324" s="35">
        <f t="shared" si="77"/>
        <v>353</v>
      </c>
      <c r="F324" s="31">
        <v>353</v>
      </c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>
        <f t="shared" si="69"/>
        <v>0</v>
      </c>
      <c r="S324" s="30">
        <f t="shared" si="78"/>
        <v>353</v>
      </c>
      <c r="T324" s="35">
        <f t="shared" si="71"/>
        <v>353</v>
      </c>
      <c r="U324" s="31">
        <f>SUM(G324+N324+P324+Q324)</f>
        <v>0</v>
      </c>
    </row>
    <row r="325" spans="1:21" s="4" customFormat="1" ht="28.5" customHeight="1">
      <c r="A325" s="252" t="s">
        <v>934</v>
      </c>
      <c r="B325" s="274" t="s">
        <v>167</v>
      </c>
      <c r="C325" s="274" t="s">
        <v>847</v>
      </c>
      <c r="D325" s="31">
        <v>750.8</v>
      </c>
      <c r="E325" s="35">
        <f t="shared" si="77"/>
        <v>2278.4</v>
      </c>
      <c r="F325" s="31">
        <f>SUM(F326:F333)</f>
        <v>2278.4</v>
      </c>
      <c r="G325" s="31">
        <v>0</v>
      </c>
      <c r="H325" s="31"/>
      <c r="I325" s="31">
        <f aca="true" t="shared" si="79" ref="I325:N325">SUM(I326:I333)</f>
        <v>0</v>
      </c>
      <c r="J325" s="31">
        <f t="shared" si="79"/>
        <v>0</v>
      </c>
      <c r="K325" s="31">
        <f t="shared" si="79"/>
        <v>4033.5</v>
      </c>
      <c r="L325" s="31">
        <f t="shared" si="79"/>
        <v>0</v>
      </c>
      <c r="M325" s="31">
        <f t="shared" si="79"/>
        <v>0</v>
      </c>
      <c r="N325" s="31">
        <f t="shared" si="79"/>
        <v>680</v>
      </c>
      <c r="O325" s="31"/>
      <c r="P325" s="31"/>
      <c r="Q325" s="31"/>
      <c r="R325" s="31">
        <f t="shared" si="69"/>
        <v>4713.5</v>
      </c>
      <c r="S325" s="30">
        <f t="shared" si="78"/>
        <v>6991.9</v>
      </c>
      <c r="T325" s="35">
        <f>SUM(T326:T333)</f>
        <v>6991.9</v>
      </c>
      <c r="U325" s="35">
        <v>0</v>
      </c>
    </row>
    <row r="326" spans="1:21" s="4" customFormat="1" ht="26.25" customHeight="1">
      <c r="A326" s="252" t="s">
        <v>617</v>
      </c>
      <c r="B326" s="274" t="s">
        <v>167</v>
      </c>
      <c r="C326" s="274" t="s">
        <v>847</v>
      </c>
      <c r="D326" s="31">
        <v>750.8</v>
      </c>
      <c r="E326" s="35">
        <f t="shared" si="77"/>
        <v>950</v>
      </c>
      <c r="F326" s="31">
        <v>950</v>
      </c>
      <c r="G326" s="31">
        <v>0</v>
      </c>
      <c r="H326" s="31"/>
      <c r="I326" s="31"/>
      <c r="J326" s="31"/>
      <c r="K326" s="31">
        <v>4033.5</v>
      </c>
      <c r="L326" s="31"/>
      <c r="M326" s="31"/>
      <c r="N326" s="31">
        <v>680</v>
      </c>
      <c r="O326" s="31"/>
      <c r="P326" s="31"/>
      <c r="Q326" s="31"/>
      <c r="R326" s="31">
        <f t="shared" si="69"/>
        <v>4713.5</v>
      </c>
      <c r="S326" s="30">
        <f aca="true" t="shared" si="80" ref="S326:S332">SUM(U326+T326)</f>
        <v>5663.5</v>
      </c>
      <c r="T326" s="35">
        <f>SUM(F326+I326+K326+L326+M326+N326)</f>
        <v>5663.5</v>
      </c>
      <c r="U326" s="31"/>
    </row>
    <row r="327" spans="1:21" s="4" customFormat="1" ht="30" customHeight="1">
      <c r="A327" s="252" t="s">
        <v>661</v>
      </c>
      <c r="B327" s="274" t="s">
        <v>167</v>
      </c>
      <c r="C327" s="274" t="s">
        <v>847</v>
      </c>
      <c r="D327" s="31"/>
      <c r="E327" s="35">
        <f aca="true" t="shared" si="81" ref="E327:E333">SUM(F327:G327)</f>
        <v>66</v>
      </c>
      <c r="F327" s="31">
        <v>66</v>
      </c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>
        <f t="shared" si="69"/>
        <v>0</v>
      </c>
      <c r="S327" s="30">
        <f t="shared" si="80"/>
        <v>66</v>
      </c>
      <c r="T327" s="35">
        <f aca="true" t="shared" si="82" ref="T327:T342">SUM(F327+I327+K327+L327+M327)</f>
        <v>66</v>
      </c>
      <c r="U327" s="31">
        <f aca="true" t="shared" si="83" ref="U327:U332">SUM(G327+N327+P327+Q327)</f>
        <v>0</v>
      </c>
    </row>
    <row r="328" spans="1:21" s="4" customFormat="1" ht="26.25" customHeight="1">
      <c r="A328" s="252" t="s">
        <v>57</v>
      </c>
      <c r="B328" s="274" t="s">
        <v>167</v>
      </c>
      <c r="C328" s="274" t="s">
        <v>847</v>
      </c>
      <c r="D328" s="31"/>
      <c r="E328" s="35">
        <f t="shared" si="81"/>
        <v>20</v>
      </c>
      <c r="F328" s="31">
        <v>20</v>
      </c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>
        <f t="shared" si="69"/>
        <v>0</v>
      </c>
      <c r="S328" s="30">
        <f t="shared" si="80"/>
        <v>20</v>
      </c>
      <c r="T328" s="35">
        <f t="shared" si="82"/>
        <v>20</v>
      </c>
      <c r="U328" s="31">
        <f t="shared" si="83"/>
        <v>0</v>
      </c>
    </row>
    <row r="329" spans="1:21" s="4" customFormat="1" ht="26.25">
      <c r="A329" s="252" t="s">
        <v>48</v>
      </c>
      <c r="B329" s="274" t="s">
        <v>167</v>
      </c>
      <c r="C329" s="274" t="s">
        <v>847</v>
      </c>
      <c r="D329" s="31"/>
      <c r="E329" s="35">
        <f t="shared" si="81"/>
        <v>49.8</v>
      </c>
      <c r="F329" s="31">
        <v>49.8</v>
      </c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>
        <f t="shared" si="69"/>
        <v>0</v>
      </c>
      <c r="S329" s="30">
        <f t="shared" si="80"/>
        <v>49.8</v>
      </c>
      <c r="T329" s="35">
        <f t="shared" si="82"/>
        <v>49.8</v>
      </c>
      <c r="U329" s="31">
        <f t="shared" si="83"/>
        <v>0</v>
      </c>
    </row>
    <row r="330" spans="1:21" s="4" customFormat="1" ht="27.75" customHeight="1">
      <c r="A330" s="252" t="s">
        <v>985</v>
      </c>
      <c r="B330" s="274" t="s">
        <v>167</v>
      </c>
      <c r="C330" s="274" t="s">
        <v>847</v>
      </c>
      <c r="D330" s="31"/>
      <c r="E330" s="35">
        <f t="shared" si="81"/>
        <v>1108</v>
      </c>
      <c r="F330" s="31">
        <v>1108</v>
      </c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>
        <f t="shared" si="69"/>
        <v>0</v>
      </c>
      <c r="S330" s="30">
        <f t="shared" si="80"/>
        <v>1108</v>
      </c>
      <c r="T330" s="35">
        <f t="shared" si="82"/>
        <v>1108</v>
      </c>
      <c r="U330" s="31">
        <f t="shared" si="83"/>
        <v>0</v>
      </c>
    </row>
    <row r="331" spans="1:21" s="4" customFormat="1" ht="28.5" customHeight="1">
      <c r="A331" s="252" t="s">
        <v>58</v>
      </c>
      <c r="B331" s="274" t="s">
        <v>167</v>
      </c>
      <c r="C331" s="274" t="s">
        <v>847</v>
      </c>
      <c r="D331" s="31"/>
      <c r="E331" s="35">
        <f t="shared" si="81"/>
        <v>51.7</v>
      </c>
      <c r="F331" s="31">
        <v>51.7</v>
      </c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>
        <f t="shared" si="69"/>
        <v>0</v>
      </c>
      <c r="S331" s="30">
        <f t="shared" si="80"/>
        <v>51.7</v>
      </c>
      <c r="T331" s="35">
        <f t="shared" si="82"/>
        <v>51.7</v>
      </c>
      <c r="U331" s="31">
        <f t="shared" si="83"/>
        <v>0</v>
      </c>
    </row>
    <row r="332" spans="1:21" s="4" customFormat="1" ht="28.5" customHeight="1">
      <c r="A332" s="252" t="s">
        <v>59</v>
      </c>
      <c r="B332" s="274" t="s">
        <v>167</v>
      </c>
      <c r="C332" s="274" t="s">
        <v>847</v>
      </c>
      <c r="D332" s="31"/>
      <c r="E332" s="35">
        <f t="shared" si="81"/>
        <v>23</v>
      </c>
      <c r="F332" s="31">
        <v>23</v>
      </c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>
        <f t="shared" si="69"/>
        <v>0</v>
      </c>
      <c r="S332" s="30">
        <f t="shared" si="80"/>
        <v>23</v>
      </c>
      <c r="T332" s="35">
        <f t="shared" si="82"/>
        <v>23</v>
      </c>
      <c r="U332" s="31">
        <f t="shared" si="83"/>
        <v>0</v>
      </c>
    </row>
    <row r="333" spans="1:21" s="4" customFormat="1" ht="28.5" customHeight="1">
      <c r="A333" s="252" t="s">
        <v>891</v>
      </c>
      <c r="B333" s="274" t="s">
        <v>167</v>
      </c>
      <c r="C333" s="274" t="s">
        <v>847</v>
      </c>
      <c r="D333" s="31"/>
      <c r="E333" s="35">
        <f t="shared" si="81"/>
        <v>9.9</v>
      </c>
      <c r="F333" s="31">
        <v>9.9</v>
      </c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>
        <f t="shared" si="69"/>
        <v>0</v>
      </c>
      <c r="S333" s="30"/>
      <c r="T333" s="35">
        <f t="shared" si="82"/>
        <v>9.9</v>
      </c>
      <c r="U333" s="31"/>
    </row>
    <row r="334" spans="1:21" s="4" customFormat="1" ht="27.75" customHeight="1">
      <c r="A334" s="252" t="s">
        <v>307</v>
      </c>
      <c r="B334" s="274" t="s">
        <v>167</v>
      </c>
      <c r="C334" s="274" t="s">
        <v>847</v>
      </c>
      <c r="D334" s="31">
        <v>393</v>
      </c>
      <c r="E334" s="35">
        <f>SUM(F334:G334)</f>
        <v>393</v>
      </c>
      <c r="F334" s="31">
        <f>SUM(F335+F336+F337)</f>
        <v>393</v>
      </c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>
        <f t="shared" si="69"/>
        <v>0</v>
      </c>
      <c r="S334" s="30">
        <f>SUM(U334+T334)</f>
        <v>393</v>
      </c>
      <c r="T334" s="35">
        <f t="shared" si="82"/>
        <v>393</v>
      </c>
      <c r="U334" s="31">
        <f aca="true" t="shared" si="84" ref="U334:U345">SUM(G334+N334+P334+Q334)</f>
        <v>0</v>
      </c>
    </row>
    <row r="335" spans="1:21" s="4" customFormat="1" ht="32.25" customHeight="1">
      <c r="A335" s="252" t="s">
        <v>617</v>
      </c>
      <c r="B335" s="274" t="s">
        <v>167</v>
      </c>
      <c r="C335" s="274" t="s">
        <v>847</v>
      </c>
      <c r="D335" s="31">
        <v>393</v>
      </c>
      <c r="E335" s="35">
        <f>SUM(F335:G335)</f>
        <v>0</v>
      </c>
      <c r="F335" s="31">
        <v>0</v>
      </c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>
        <f t="shared" si="69"/>
        <v>0</v>
      </c>
      <c r="S335" s="30">
        <f aca="true" t="shared" si="85" ref="S335:S344">SUM(U335+T335)</f>
        <v>0</v>
      </c>
      <c r="T335" s="35">
        <f t="shared" si="82"/>
        <v>0</v>
      </c>
      <c r="U335" s="31">
        <f t="shared" si="84"/>
        <v>0</v>
      </c>
    </row>
    <row r="336" spans="1:21" s="4" customFormat="1" ht="30.75" customHeight="1">
      <c r="A336" s="252" t="s">
        <v>59</v>
      </c>
      <c r="B336" s="274" t="s">
        <v>167</v>
      </c>
      <c r="C336" s="274" t="s">
        <v>847</v>
      </c>
      <c r="D336" s="31"/>
      <c r="E336" s="35">
        <f aca="true" t="shared" si="86" ref="E336:E348">SUM(F336:G336)</f>
        <v>300</v>
      </c>
      <c r="F336" s="31">
        <v>300</v>
      </c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>
        <f t="shared" si="69"/>
        <v>0</v>
      </c>
      <c r="S336" s="30">
        <f t="shared" si="85"/>
        <v>300</v>
      </c>
      <c r="T336" s="35">
        <f t="shared" si="82"/>
        <v>300</v>
      </c>
      <c r="U336" s="31">
        <f t="shared" si="84"/>
        <v>0</v>
      </c>
    </row>
    <row r="337" spans="1:21" s="4" customFormat="1" ht="29.25" customHeight="1">
      <c r="A337" s="252" t="s">
        <v>58</v>
      </c>
      <c r="B337" s="274" t="s">
        <v>167</v>
      </c>
      <c r="C337" s="274" t="s">
        <v>847</v>
      </c>
      <c r="D337" s="31"/>
      <c r="E337" s="35">
        <f t="shared" si="86"/>
        <v>93</v>
      </c>
      <c r="F337" s="31">
        <v>93</v>
      </c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>
        <f t="shared" si="69"/>
        <v>0</v>
      </c>
      <c r="S337" s="30">
        <f t="shared" si="85"/>
        <v>93</v>
      </c>
      <c r="T337" s="35">
        <f t="shared" si="82"/>
        <v>93</v>
      </c>
      <c r="U337" s="31">
        <f t="shared" si="84"/>
        <v>0</v>
      </c>
    </row>
    <row r="338" spans="1:21" s="4" customFormat="1" ht="38.25" customHeight="1">
      <c r="A338" s="252" t="s">
        <v>308</v>
      </c>
      <c r="B338" s="274" t="s">
        <v>167</v>
      </c>
      <c r="C338" s="274" t="s">
        <v>847</v>
      </c>
      <c r="D338" s="31">
        <v>1852</v>
      </c>
      <c r="E338" s="35">
        <f t="shared" si="86"/>
        <v>943.1</v>
      </c>
      <c r="F338" s="31">
        <f>SUM(F339:F344)</f>
        <v>943.1</v>
      </c>
      <c r="G338" s="31"/>
      <c r="H338" s="31"/>
      <c r="I338" s="31">
        <f>SUM(I339+I340+I341+I342+I343+I344)</f>
        <v>0</v>
      </c>
      <c r="J338" s="31"/>
      <c r="K338" s="31"/>
      <c r="L338" s="31"/>
      <c r="M338" s="31"/>
      <c r="N338" s="31"/>
      <c r="O338" s="31"/>
      <c r="P338" s="31"/>
      <c r="Q338" s="31"/>
      <c r="R338" s="31">
        <f t="shared" si="69"/>
        <v>0</v>
      </c>
      <c r="S338" s="30">
        <f t="shared" si="85"/>
        <v>943.1</v>
      </c>
      <c r="T338" s="35">
        <f t="shared" si="82"/>
        <v>943.1</v>
      </c>
      <c r="U338" s="31">
        <f t="shared" si="84"/>
        <v>0</v>
      </c>
    </row>
    <row r="339" spans="1:21" s="4" customFormat="1" ht="28.5" customHeight="1">
      <c r="A339" s="252" t="s">
        <v>617</v>
      </c>
      <c r="B339" s="274" t="s">
        <v>167</v>
      </c>
      <c r="C339" s="274" t="s">
        <v>847</v>
      </c>
      <c r="D339" s="31">
        <v>1852</v>
      </c>
      <c r="E339" s="35">
        <f t="shared" si="86"/>
        <v>0</v>
      </c>
      <c r="F339" s="31">
        <v>0</v>
      </c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>
        <f t="shared" si="69"/>
        <v>0</v>
      </c>
      <c r="S339" s="30">
        <f t="shared" si="85"/>
        <v>0</v>
      </c>
      <c r="T339" s="35">
        <f t="shared" si="82"/>
        <v>0</v>
      </c>
      <c r="U339" s="31">
        <f t="shared" si="84"/>
        <v>0</v>
      </c>
    </row>
    <row r="340" spans="1:21" s="4" customFormat="1" ht="27" customHeight="1">
      <c r="A340" s="252" t="s">
        <v>57</v>
      </c>
      <c r="B340" s="274" t="s">
        <v>167</v>
      </c>
      <c r="C340" s="274" t="s">
        <v>847</v>
      </c>
      <c r="D340" s="31"/>
      <c r="E340" s="35">
        <f t="shared" si="86"/>
        <v>356.7</v>
      </c>
      <c r="F340" s="31">
        <v>356.7</v>
      </c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>
        <f t="shared" si="69"/>
        <v>0</v>
      </c>
      <c r="S340" s="30">
        <f t="shared" si="85"/>
        <v>356.7</v>
      </c>
      <c r="T340" s="35">
        <f t="shared" si="82"/>
        <v>356.7</v>
      </c>
      <c r="U340" s="31">
        <f t="shared" si="84"/>
        <v>0</v>
      </c>
    </row>
    <row r="341" spans="1:21" s="4" customFormat="1" ht="27" customHeight="1">
      <c r="A341" s="252" t="s">
        <v>48</v>
      </c>
      <c r="B341" s="274" t="s">
        <v>167</v>
      </c>
      <c r="C341" s="274" t="s">
        <v>847</v>
      </c>
      <c r="D341" s="31"/>
      <c r="E341" s="35">
        <f t="shared" si="86"/>
        <v>120</v>
      </c>
      <c r="F341" s="31">
        <v>120</v>
      </c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>
        <f t="shared" si="69"/>
        <v>0</v>
      </c>
      <c r="S341" s="30">
        <f t="shared" si="85"/>
        <v>120</v>
      </c>
      <c r="T341" s="35">
        <f t="shared" si="82"/>
        <v>120</v>
      </c>
      <c r="U341" s="31">
        <f t="shared" si="84"/>
        <v>0</v>
      </c>
    </row>
    <row r="342" spans="1:21" s="4" customFormat="1" ht="27" customHeight="1">
      <c r="A342" s="252" t="s">
        <v>60</v>
      </c>
      <c r="B342" s="274" t="s">
        <v>167</v>
      </c>
      <c r="C342" s="274" t="s">
        <v>847</v>
      </c>
      <c r="D342" s="31"/>
      <c r="E342" s="35">
        <f t="shared" si="86"/>
        <v>222.4</v>
      </c>
      <c r="F342" s="31">
        <v>222.4</v>
      </c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>
        <f aca="true" t="shared" si="87" ref="R342:R405">SUM(H342:Q342)</f>
        <v>0</v>
      </c>
      <c r="S342" s="30">
        <f t="shared" si="85"/>
        <v>222.4</v>
      </c>
      <c r="T342" s="35">
        <f t="shared" si="82"/>
        <v>222.4</v>
      </c>
      <c r="U342" s="31">
        <f t="shared" si="84"/>
        <v>0</v>
      </c>
    </row>
    <row r="343" spans="1:21" s="4" customFormat="1" ht="27.75" customHeight="1">
      <c r="A343" s="252" t="s">
        <v>61</v>
      </c>
      <c r="B343" s="274" t="s">
        <v>167</v>
      </c>
      <c r="C343" s="274" t="s">
        <v>847</v>
      </c>
      <c r="D343" s="31"/>
      <c r="E343" s="35">
        <f t="shared" si="86"/>
        <v>144</v>
      </c>
      <c r="F343" s="31">
        <v>144</v>
      </c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>
        <f t="shared" si="87"/>
        <v>0</v>
      </c>
      <c r="S343" s="30">
        <f t="shared" si="85"/>
        <v>144</v>
      </c>
      <c r="T343" s="35">
        <f aca="true" t="shared" si="88" ref="T343:T406">SUM(F343+I343+K343+L343+M343)</f>
        <v>144</v>
      </c>
      <c r="U343" s="31">
        <f t="shared" si="84"/>
        <v>0</v>
      </c>
    </row>
    <row r="344" spans="1:21" s="4" customFormat="1" ht="28.5" customHeight="1">
      <c r="A344" s="252" t="s">
        <v>59</v>
      </c>
      <c r="B344" s="274" t="s">
        <v>167</v>
      </c>
      <c r="C344" s="274" t="s">
        <v>847</v>
      </c>
      <c r="D344" s="31"/>
      <c r="E344" s="35">
        <f t="shared" si="86"/>
        <v>100</v>
      </c>
      <c r="F344" s="31">
        <v>100</v>
      </c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>
        <f t="shared" si="87"/>
        <v>0</v>
      </c>
      <c r="S344" s="30">
        <f t="shared" si="85"/>
        <v>100</v>
      </c>
      <c r="T344" s="35">
        <f t="shared" si="88"/>
        <v>100</v>
      </c>
      <c r="U344" s="31">
        <f t="shared" si="84"/>
        <v>0</v>
      </c>
    </row>
    <row r="345" spans="1:21" s="4" customFormat="1" ht="30" customHeight="1">
      <c r="A345" s="280" t="s">
        <v>656</v>
      </c>
      <c r="B345" s="274" t="s">
        <v>167</v>
      </c>
      <c r="C345" s="274" t="s">
        <v>847</v>
      </c>
      <c r="D345" s="31"/>
      <c r="E345" s="35">
        <f>SUM(F345:G345)</f>
        <v>439.3</v>
      </c>
      <c r="F345" s="31">
        <f>SUM(F346:F347)</f>
        <v>439.3</v>
      </c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>
        <f t="shared" si="87"/>
        <v>0</v>
      </c>
      <c r="S345" s="30">
        <f>SUM(U345+T345)</f>
        <v>439.3</v>
      </c>
      <c r="T345" s="35">
        <f t="shared" si="88"/>
        <v>439.3</v>
      </c>
      <c r="U345" s="31">
        <f t="shared" si="84"/>
        <v>0</v>
      </c>
    </row>
    <row r="346" spans="1:21" s="4" customFormat="1" ht="32.25" customHeight="1">
      <c r="A346" s="252" t="s">
        <v>617</v>
      </c>
      <c r="B346" s="274" t="s">
        <v>167</v>
      </c>
      <c r="C346" s="274" t="s">
        <v>847</v>
      </c>
      <c r="D346" s="31"/>
      <c r="E346" s="35">
        <f t="shared" si="86"/>
        <v>139.3</v>
      </c>
      <c r="F346" s="31">
        <v>139.3</v>
      </c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>
        <f t="shared" si="87"/>
        <v>0</v>
      </c>
      <c r="S346" s="30">
        <f>SUM(U346+T346)</f>
        <v>139.3</v>
      </c>
      <c r="T346" s="35">
        <f t="shared" si="88"/>
        <v>139.3</v>
      </c>
      <c r="U346" s="31"/>
    </row>
    <row r="347" spans="1:21" s="4" customFormat="1" ht="28.5" customHeight="1">
      <c r="A347" s="252" t="s">
        <v>986</v>
      </c>
      <c r="B347" s="274" t="s">
        <v>167</v>
      </c>
      <c r="C347" s="274" t="s">
        <v>847</v>
      </c>
      <c r="D347" s="31"/>
      <c r="E347" s="35">
        <f t="shared" si="86"/>
        <v>300</v>
      </c>
      <c r="F347" s="31">
        <v>300</v>
      </c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>
        <f t="shared" si="87"/>
        <v>0</v>
      </c>
      <c r="S347" s="30">
        <f>SUM(U347+T347)</f>
        <v>300</v>
      </c>
      <c r="T347" s="35">
        <f t="shared" si="88"/>
        <v>300</v>
      </c>
      <c r="U347" s="31"/>
    </row>
    <row r="348" spans="1:21" s="4" customFormat="1" ht="57" customHeight="1">
      <c r="A348" s="252" t="s">
        <v>987</v>
      </c>
      <c r="B348" s="274" t="s">
        <v>167</v>
      </c>
      <c r="C348" s="274" t="s">
        <v>847</v>
      </c>
      <c r="D348" s="31"/>
      <c r="E348" s="35">
        <f t="shared" si="86"/>
        <v>63032.8</v>
      </c>
      <c r="F348" s="31">
        <v>6104</v>
      </c>
      <c r="G348" s="31">
        <v>56928.8</v>
      </c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>
        <f t="shared" si="87"/>
        <v>0</v>
      </c>
      <c r="S348" s="30">
        <f>SUM(U348+T348)</f>
        <v>63032.8</v>
      </c>
      <c r="T348" s="35">
        <f t="shared" si="88"/>
        <v>6104</v>
      </c>
      <c r="U348" s="31">
        <f>SUM(G348+N348+P348+Q348)</f>
        <v>56928.8</v>
      </c>
    </row>
    <row r="349" spans="1:21" s="4" customFormat="1" ht="52.5" customHeight="1">
      <c r="A349" s="252" t="s">
        <v>988</v>
      </c>
      <c r="B349" s="274" t="s">
        <v>167</v>
      </c>
      <c r="C349" s="274" t="s">
        <v>847</v>
      </c>
      <c r="D349" s="286">
        <v>51049</v>
      </c>
      <c r="E349" s="35">
        <f>SUM(F349:G349)</f>
        <v>92284.2</v>
      </c>
      <c r="F349" s="31">
        <v>4614.2</v>
      </c>
      <c r="G349" s="31">
        <v>87670</v>
      </c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>
        <f t="shared" si="87"/>
        <v>0</v>
      </c>
      <c r="S349" s="30">
        <f aca="true" t="shared" si="89" ref="S349:S379">SUM(U349+T349)</f>
        <v>92284.2</v>
      </c>
      <c r="T349" s="35">
        <f t="shared" si="88"/>
        <v>4614.2</v>
      </c>
      <c r="U349" s="31">
        <f>SUM(G349+N349+P349+Q349)</f>
        <v>87670</v>
      </c>
    </row>
    <row r="350" spans="1:21" s="4" customFormat="1" ht="30" customHeight="1">
      <c r="A350" s="252" t="s">
        <v>514</v>
      </c>
      <c r="B350" s="274" t="s">
        <v>167</v>
      </c>
      <c r="C350" s="274" t="s">
        <v>847</v>
      </c>
      <c r="D350" s="286"/>
      <c r="E350" s="35">
        <f>SUM(F350:G350)</f>
        <v>680</v>
      </c>
      <c r="F350" s="31">
        <v>680</v>
      </c>
      <c r="G350" s="31"/>
      <c r="H350" s="31"/>
      <c r="I350" s="31"/>
      <c r="J350" s="31"/>
      <c r="K350" s="31"/>
      <c r="L350" s="31"/>
      <c r="M350" s="31"/>
      <c r="N350" s="31">
        <v>-680</v>
      </c>
      <c r="O350" s="31"/>
      <c r="P350" s="31"/>
      <c r="Q350" s="31"/>
      <c r="R350" s="31">
        <f t="shared" si="87"/>
        <v>-680</v>
      </c>
      <c r="S350" s="30">
        <f>SUM(U350+T350)</f>
        <v>0</v>
      </c>
      <c r="T350" s="35">
        <f>SUM(F350+I350+K350+L350+M350+N350)</f>
        <v>0</v>
      </c>
      <c r="U350" s="31"/>
    </row>
    <row r="351" spans="1:21" s="4" customFormat="1" ht="37.5" customHeight="1">
      <c r="A351" s="253" t="s">
        <v>1099</v>
      </c>
      <c r="B351" s="275" t="s">
        <v>151</v>
      </c>
      <c r="C351" s="275" t="s">
        <v>848</v>
      </c>
      <c r="D351" s="30">
        <f aca="true" t="shared" si="90" ref="D351:P351">SUM(D352+D362+D366+D373)</f>
        <v>526317.3</v>
      </c>
      <c r="E351" s="30">
        <f t="shared" si="90"/>
        <v>545617</v>
      </c>
      <c r="F351" s="30">
        <f t="shared" si="90"/>
        <v>453641.30000000005</v>
      </c>
      <c r="G351" s="30">
        <f t="shared" si="90"/>
        <v>91975.7</v>
      </c>
      <c r="H351" s="30">
        <f t="shared" si="90"/>
        <v>0</v>
      </c>
      <c r="I351" s="30">
        <f t="shared" si="90"/>
        <v>0</v>
      </c>
      <c r="J351" s="30">
        <f t="shared" si="90"/>
        <v>0</v>
      </c>
      <c r="K351" s="30">
        <f t="shared" si="90"/>
        <v>7523.199999999999</v>
      </c>
      <c r="L351" s="30">
        <f>SUM(L352+L362+L366+L373)</f>
        <v>0</v>
      </c>
      <c r="M351" s="30">
        <f t="shared" si="90"/>
        <v>0</v>
      </c>
      <c r="N351" s="30">
        <f t="shared" si="90"/>
        <v>-1351.3000000000002</v>
      </c>
      <c r="O351" s="30"/>
      <c r="P351" s="30">
        <f t="shared" si="90"/>
        <v>0</v>
      </c>
      <c r="Q351" s="30">
        <f>SUM(Q352+Q362+Q366+Q373)</f>
        <v>0</v>
      </c>
      <c r="R351" s="31">
        <f t="shared" si="87"/>
        <v>6171.899999999999</v>
      </c>
      <c r="S351" s="30">
        <f t="shared" si="89"/>
        <v>551788.8999999999</v>
      </c>
      <c r="T351" s="35">
        <f>SUM(T352+T362+T366+T373)</f>
        <v>459813.19999999995</v>
      </c>
      <c r="U351" s="35">
        <f>SUM(U352+U362+U366+U373)</f>
        <v>91975.7</v>
      </c>
    </row>
    <row r="352" spans="1:21" s="4" customFormat="1" ht="33" customHeight="1">
      <c r="A352" s="253" t="s">
        <v>1100</v>
      </c>
      <c r="B352" s="275" t="s">
        <v>151</v>
      </c>
      <c r="C352" s="275" t="s">
        <v>847</v>
      </c>
      <c r="D352" s="35">
        <f>SUM(D353+D354+D356+D357+D358+D361)</f>
        <v>383320.2</v>
      </c>
      <c r="E352" s="35">
        <f>SUM(E353+E354+E356+E357+E358+E361+E355)</f>
        <v>413356.80000000005</v>
      </c>
      <c r="F352" s="35">
        <f>SUM(F353+F354+F356+F357+F358+F361+F355)</f>
        <v>411731.9000000001</v>
      </c>
      <c r="G352" s="35">
        <f>SUM(G353+G354+G356+G357+G358+G361+G355)</f>
        <v>1624.9</v>
      </c>
      <c r="H352" s="35">
        <f>SUM(H353+H354+H356+H357+H358+H361)</f>
        <v>0</v>
      </c>
      <c r="I352" s="35">
        <f>SUM(I353:I355)</f>
        <v>0</v>
      </c>
      <c r="J352" s="35">
        <f>SUM(J353:J355)</f>
        <v>0</v>
      </c>
      <c r="K352" s="35">
        <f>SUM(K353:K355)</f>
        <v>7109.199999999999</v>
      </c>
      <c r="L352" s="35">
        <f>SUM(L353:L355)</f>
        <v>0</v>
      </c>
      <c r="M352" s="35">
        <f>SUM(M353+M354+M356+M357+M358+M361)</f>
        <v>0</v>
      </c>
      <c r="N352" s="35">
        <f>SUM(N353+N354+N356+N357+N358+N361)</f>
        <v>-1351.3000000000002</v>
      </c>
      <c r="O352" s="35"/>
      <c r="P352" s="35">
        <f>SUM(P353+P354+P355+P356+P357+P358+P361)</f>
        <v>0</v>
      </c>
      <c r="Q352" s="35">
        <f>SUM(Q353+Q354+Q355+Q356+Q357+Q358+Q361)</f>
        <v>0</v>
      </c>
      <c r="R352" s="31">
        <f t="shared" si="87"/>
        <v>5757.899999999999</v>
      </c>
      <c r="S352" s="30">
        <f t="shared" si="89"/>
        <v>419114.7</v>
      </c>
      <c r="T352" s="35">
        <f>SUM(T353+T354+T355+T356+T357+T358+T361)</f>
        <v>417489.8</v>
      </c>
      <c r="U352" s="35">
        <f>SUM(U353+U354+U355+U356+U357+U358+U361)</f>
        <v>1624.9</v>
      </c>
    </row>
    <row r="353" spans="1:21" s="4" customFormat="1" ht="29.25" customHeight="1">
      <c r="A353" s="252" t="s">
        <v>62</v>
      </c>
      <c r="B353" s="274" t="s">
        <v>151</v>
      </c>
      <c r="C353" s="274" t="s">
        <v>847</v>
      </c>
      <c r="D353" s="31">
        <v>315470.3</v>
      </c>
      <c r="E353" s="35">
        <f aca="true" t="shared" si="91" ref="E353:E372">SUM(F353:G353)</f>
        <v>342985.2</v>
      </c>
      <c r="F353" s="31">
        <v>342135.2</v>
      </c>
      <c r="G353" s="31">
        <v>850</v>
      </c>
      <c r="H353" s="31"/>
      <c r="I353" s="31"/>
      <c r="J353" s="31"/>
      <c r="K353" s="31">
        <v>4603.7</v>
      </c>
      <c r="L353" s="31"/>
      <c r="M353" s="31"/>
      <c r="N353" s="31"/>
      <c r="O353" s="31"/>
      <c r="P353" s="31"/>
      <c r="Q353" s="31"/>
      <c r="R353" s="31">
        <f t="shared" si="87"/>
        <v>4603.7</v>
      </c>
      <c r="S353" s="30">
        <f t="shared" si="89"/>
        <v>347588.9</v>
      </c>
      <c r="T353" s="35">
        <f t="shared" si="88"/>
        <v>346738.9</v>
      </c>
      <c r="U353" s="31">
        <f>SUM(G353+N353+P353+Q353)</f>
        <v>850</v>
      </c>
    </row>
    <row r="354" spans="1:21" s="4" customFormat="1" ht="30" customHeight="1">
      <c r="A354" s="252" t="s">
        <v>63</v>
      </c>
      <c r="B354" s="274" t="s">
        <v>151</v>
      </c>
      <c r="C354" s="274" t="s">
        <v>847</v>
      </c>
      <c r="D354" s="31">
        <v>39880.6</v>
      </c>
      <c r="E354" s="35">
        <f t="shared" si="91"/>
        <v>43436.9</v>
      </c>
      <c r="F354" s="31">
        <v>43124.9</v>
      </c>
      <c r="G354" s="31">
        <v>312</v>
      </c>
      <c r="H354" s="31"/>
      <c r="I354" s="31"/>
      <c r="J354" s="31"/>
      <c r="K354" s="31">
        <v>765.9</v>
      </c>
      <c r="L354" s="31"/>
      <c r="M354" s="31"/>
      <c r="N354" s="31">
        <v>-810</v>
      </c>
      <c r="O354" s="31"/>
      <c r="P354" s="31"/>
      <c r="Q354" s="31"/>
      <c r="R354" s="31">
        <f t="shared" si="87"/>
        <v>-44.10000000000002</v>
      </c>
      <c r="S354" s="30">
        <f t="shared" si="89"/>
        <v>43392.8</v>
      </c>
      <c r="T354" s="35">
        <f>SUM(F354+I354+K354+L354+M354+N354)</f>
        <v>43080.8</v>
      </c>
      <c r="U354" s="31">
        <f>SUM(G354+P354+Q354)</f>
        <v>312</v>
      </c>
    </row>
    <row r="355" spans="1:21" s="4" customFormat="1" ht="30" customHeight="1">
      <c r="A355" s="252" t="s">
        <v>648</v>
      </c>
      <c r="B355" s="274" t="s">
        <v>151</v>
      </c>
      <c r="C355" s="274" t="s">
        <v>847</v>
      </c>
      <c r="D355" s="31"/>
      <c r="E355" s="35">
        <f t="shared" si="91"/>
        <v>18068.300000000003</v>
      </c>
      <c r="F355" s="31">
        <v>17605.4</v>
      </c>
      <c r="G355" s="31">
        <v>462.9</v>
      </c>
      <c r="H355" s="31"/>
      <c r="I355" s="31"/>
      <c r="J355" s="31"/>
      <c r="K355" s="31">
        <v>1739.6</v>
      </c>
      <c r="L355" s="31"/>
      <c r="M355" s="31"/>
      <c r="N355" s="31"/>
      <c r="O355" s="31"/>
      <c r="P355" s="31"/>
      <c r="Q355" s="31"/>
      <c r="R355" s="31">
        <f t="shared" si="87"/>
        <v>1739.6</v>
      </c>
      <c r="S355" s="30">
        <f t="shared" si="89"/>
        <v>19807.9</v>
      </c>
      <c r="T355" s="35">
        <f t="shared" si="88"/>
        <v>19345</v>
      </c>
      <c r="U355" s="31">
        <f>SUM(G355+N355+P355+Q355)</f>
        <v>462.9</v>
      </c>
    </row>
    <row r="356" spans="1:21" s="4" customFormat="1" ht="27.75" customHeight="1">
      <c r="A356" s="252" t="s">
        <v>64</v>
      </c>
      <c r="B356" s="274" t="s">
        <v>151</v>
      </c>
      <c r="C356" s="274" t="s">
        <v>847</v>
      </c>
      <c r="D356" s="31">
        <v>2732</v>
      </c>
      <c r="E356" s="35">
        <f t="shared" si="91"/>
        <v>2052</v>
      </c>
      <c r="F356" s="31">
        <v>2052</v>
      </c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>
        <f t="shared" si="87"/>
        <v>0</v>
      </c>
      <c r="S356" s="30">
        <f t="shared" si="89"/>
        <v>2052</v>
      </c>
      <c r="T356" s="35">
        <f t="shared" si="88"/>
        <v>2052</v>
      </c>
      <c r="U356" s="31">
        <f>SUM(G356+N356+P356+Q356)</f>
        <v>0</v>
      </c>
    </row>
    <row r="357" spans="1:21" s="4" customFormat="1" ht="48.75" customHeight="1">
      <c r="A357" s="252" t="s">
        <v>65</v>
      </c>
      <c r="B357" s="274" t="s">
        <v>151</v>
      </c>
      <c r="C357" s="274" t="s">
        <v>847</v>
      </c>
      <c r="D357" s="31">
        <v>1043.4</v>
      </c>
      <c r="E357" s="35">
        <f t="shared" si="91"/>
        <v>911.4</v>
      </c>
      <c r="F357" s="31">
        <v>911.4</v>
      </c>
      <c r="G357" s="31"/>
      <c r="H357" s="31"/>
      <c r="I357" s="31"/>
      <c r="J357" s="31"/>
      <c r="K357" s="31"/>
      <c r="L357" s="31"/>
      <c r="M357" s="31"/>
      <c r="N357" s="31">
        <v>-383.9</v>
      </c>
      <c r="O357" s="31"/>
      <c r="P357" s="31"/>
      <c r="Q357" s="31"/>
      <c r="R357" s="31">
        <f t="shared" si="87"/>
        <v>-383.9</v>
      </c>
      <c r="S357" s="30">
        <f t="shared" si="89"/>
        <v>527.5</v>
      </c>
      <c r="T357" s="35">
        <f>SUM(F357+I357+K357+L357+M357+N357)</f>
        <v>527.5</v>
      </c>
      <c r="U357" s="31"/>
    </row>
    <row r="358" spans="1:21" s="4" customFormat="1" ht="69.75" customHeight="1">
      <c r="A358" s="252" t="s">
        <v>335</v>
      </c>
      <c r="B358" s="274" t="s">
        <v>151</v>
      </c>
      <c r="C358" s="274" t="s">
        <v>847</v>
      </c>
      <c r="D358" s="31">
        <v>5903</v>
      </c>
      <c r="E358" s="35">
        <f>SUM(F358:G358)</f>
        <v>5903</v>
      </c>
      <c r="F358" s="31">
        <f>SUM(F359+F360)</f>
        <v>5903</v>
      </c>
      <c r="G358" s="31"/>
      <c r="H358" s="31"/>
      <c r="I358" s="31"/>
      <c r="J358" s="31"/>
      <c r="K358" s="31"/>
      <c r="L358" s="31"/>
      <c r="M358" s="31"/>
      <c r="N358" s="31">
        <v>-157.4</v>
      </c>
      <c r="O358" s="31"/>
      <c r="P358" s="31"/>
      <c r="Q358" s="31"/>
      <c r="R358" s="31">
        <f t="shared" si="87"/>
        <v>-157.4</v>
      </c>
      <c r="S358" s="30">
        <f t="shared" si="89"/>
        <v>5745.6</v>
      </c>
      <c r="T358" s="35">
        <f>SUM(T359:T360)</f>
        <v>5745.6</v>
      </c>
      <c r="U358" s="31"/>
    </row>
    <row r="359" spans="1:21" s="4" customFormat="1" ht="34.5" customHeight="1">
      <c r="A359" s="252" t="s">
        <v>66</v>
      </c>
      <c r="B359" s="274" t="s">
        <v>151</v>
      </c>
      <c r="C359" s="274" t="s">
        <v>847</v>
      </c>
      <c r="D359" s="31">
        <v>5281</v>
      </c>
      <c r="E359" s="35">
        <f>SUM(F359:G359)</f>
        <v>5281</v>
      </c>
      <c r="F359" s="31">
        <v>5281</v>
      </c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>
        <f t="shared" si="87"/>
        <v>0</v>
      </c>
      <c r="S359" s="30">
        <f>SUM(U359+T359)</f>
        <v>5281</v>
      </c>
      <c r="T359" s="35">
        <f t="shared" si="88"/>
        <v>5281</v>
      </c>
      <c r="U359" s="31">
        <f>SUM(G359+N359+P359+Q359)</f>
        <v>0</v>
      </c>
    </row>
    <row r="360" spans="1:21" s="4" customFormat="1" ht="37.5" customHeight="1">
      <c r="A360" s="252" t="s">
        <v>67</v>
      </c>
      <c r="B360" s="274" t="s">
        <v>151</v>
      </c>
      <c r="C360" s="274" t="s">
        <v>847</v>
      </c>
      <c r="D360" s="31">
        <v>622</v>
      </c>
      <c r="E360" s="35">
        <f>SUM(F360:G360)</f>
        <v>622</v>
      </c>
      <c r="F360" s="31">
        <v>622</v>
      </c>
      <c r="G360" s="31"/>
      <c r="H360" s="31"/>
      <c r="I360" s="31"/>
      <c r="J360" s="31"/>
      <c r="K360" s="31"/>
      <c r="L360" s="31"/>
      <c r="M360" s="31"/>
      <c r="N360" s="31">
        <v>-157.4</v>
      </c>
      <c r="O360" s="31"/>
      <c r="P360" s="31"/>
      <c r="Q360" s="31"/>
      <c r="R360" s="31">
        <f t="shared" si="87"/>
        <v>-157.4</v>
      </c>
      <c r="S360" s="30">
        <f>SUM(U360+T360)</f>
        <v>464.6</v>
      </c>
      <c r="T360" s="35">
        <f>SUM(F360+I360+K360+L360+M360+N360)</f>
        <v>464.6</v>
      </c>
      <c r="U360" s="31"/>
    </row>
    <row r="361" spans="1:21" s="4" customFormat="1" ht="56.25" customHeight="1">
      <c r="A361" s="252" t="s">
        <v>766</v>
      </c>
      <c r="B361" s="274" t="s">
        <v>151</v>
      </c>
      <c r="C361" s="274" t="s">
        <v>847</v>
      </c>
      <c r="D361" s="31">
        <v>18290.9</v>
      </c>
      <c r="E361" s="35">
        <f t="shared" si="91"/>
        <v>0</v>
      </c>
      <c r="F361" s="31">
        <v>0</v>
      </c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>
        <f t="shared" si="87"/>
        <v>0</v>
      </c>
      <c r="S361" s="30">
        <f t="shared" si="89"/>
        <v>0</v>
      </c>
      <c r="T361" s="35">
        <f t="shared" si="88"/>
        <v>0</v>
      </c>
      <c r="U361" s="31">
        <f>SUM(G361+N361+P361+Q361)</f>
        <v>0</v>
      </c>
    </row>
    <row r="362" spans="1:21" s="4" customFormat="1" ht="37.5" customHeight="1">
      <c r="A362" s="253" t="s">
        <v>111</v>
      </c>
      <c r="B362" s="275" t="s">
        <v>151</v>
      </c>
      <c r="C362" s="275" t="s">
        <v>849</v>
      </c>
      <c r="D362" s="35">
        <f>SUM(D363:D365)</f>
        <v>46192.3</v>
      </c>
      <c r="E362" s="35">
        <f t="shared" si="91"/>
        <v>36958.8</v>
      </c>
      <c r="F362" s="35">
        <f>SUM(F363+F364+F365)</f>
        <v>36958.8</v>
      </c>
      <c r="G362" s="35">
        <f>SUM(G363:G364)</f>
        <v>0</v>
      </c>
      <c r="H362" s="35">
        <f aca="true" t="shared" si="92" ref="H362:P362">SUM(H363+H364+H365)</f>
        <v>0</v>
      </c>
      <c r="I362" s="35">
        <f t="shared" si="92"/>
        <v>0</v>
      </c>
      <c r="J362" s="35"/>
      <c r="K362" s="35">
        <f t="shared" si="92"/>
        <v>414</v>
      </c>
      <c r="L362" s="35">
        <f t="shared" si="92"/>
        <v>0</v>
      </c>
      <c r="M362" s="35">
        <f t="shared" si="92"/>
        <v>0</v>
      </c>
      <c r="N362" s="35">
        <f t="shared" si="92"/>
        <v>0</v>
      </c>
      <c r="O362" s="35"/>
      <c r="P362" s="35">
        <f t="shared" si="92"/>
        <v>0</v>
      </c>
      <c r="Q362" s="35"/>
      <c r="R362" s="31">
        <f t="shared" si="87"/>
        <v>414</v>
      </c>
      <c r="S362" s="30">
        <f t="shared" si="89"/>
        <v>37372.8</v>
      </c>
      <c r="T362" s="35">
        <f t="shared" si="88"/>
        <v>37372.8</v>
      </c>
      <c r="U362" s="35">
        <f>SUM(G362+N362+P362+Q362)</f>
        <v>0</v>
      </c>
    </row>
    <row r="363" spans="1:21" s="4" customFormat="1" ht="33.75" customHeight="1">
      <c r="A363" s="252" t="s">
        <v>556</v>
      </c>
      <c r="B363" s="274" t="s">
        <v>151</v>
      </c>
      <c r="C363" s="274" t="s">
        <v>849</v>
      </c>
      <c r="D363" s="31">
        <f>SUM('[8]стоматология'!$Q$27)</f>
        <v>19591.100000000002</v>
      </c>
      <c r="E363" s="35">
        <f t="shared" si="91"/>
        <v>21002.3</v>
      </c>
      <c r="F363" s="31">
        <v>21002.3</v>
      </c>
      <c r="G363" s="31"/>
      <c r="H363" s="31"/>
      <c r="I363" s="31"/>
      <c r="J363" s="31"/>
      <c r="K363" s="31">
        <v>414</v>
      </c>
      <c r="L363" s="31"/>
      <c r="M363" s="31"/>
      <c r="N363" s="31"/>
      <c r="O363" s="31"/>
      <c r="P363" s="31"/>
      <c r="Q363" s="31"/>
      <c r="R363" s="31">
        <f t="shared" si="87"/>
        <v>414</v>
      </c>
      <c r="S363" s="30">
        <f t="shared" si="89"/>
        <v>21416.3</v>
      </c>
      <c r="T363" s="35">
        <f t="shared" si="88"/>
        <v>21416.3</v>
      </c>
      <c r="U363" s="31">
        <f>SUM(G363+N363+P363+Q363)</f>
        <v>0</v>
      </c>
    </row>
    <row r="364" spans="1:21" s="4" customFormat="1" ht="36" customHeight="1">
      <c r="A364" s="252" t="s">
        <v>68</v>
      </c>
      <c r="B364" s="274" t="s">
        <v>151</v>
      </c>
      <c r="C364" s="274" t="s">
        <v>849</v>
      </c>
      <c r="D364" s="31">
        <v>25467.4</v>
      </c>
      <c r="E364" s="35">
        <f t="shared" si="91"/>
        <v>15956.5</v>
      </c>
      <c r="F364" s="31">
        <v>15956.5</v>
      </c>
      <c r="G364" s="31">
        <f>SUM('[8]жемчужинка'!$R$27)</f>
        <v>0</v>
      </c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>
        <f t="shared" si="87"/>
        <v>0</v>
      </c>
      <c r="S364" s="30">
        <f t="shared" si="89"/>
        <v>15956.5</v>
      </c>
      <c r="T364" s="35">
        <f t="shared" si="88"/>
        <v>15956.5</v>
      </c>
      <c r="U364" s="31">
        <f>SUM(G364+N364+P364+Q364)</f>
        <v>0</v>
      </c>
    </row>
    <row r="365" spans="1:21" s="4" customFormat="1" ht="73.5" customHeight="1">
      <c r="A365" s="252" t="s">
        <v>996</v>
      </c>
      <c r="B365" s="274" t="s">
        <v>151</v>
      </c>
      <c r="C365" s="274" t="s">
        <v>849</v>
      </c>
      <c r="D365" s="31">
        <v>1133.8</v>
      </c>
      <c r="E365" s="35">
        <f t="shared" si="91"/>
        <v>0</v>
      </c>
      <c r="F365" s="31">
        <v>0</v>
      </c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>
        <f t="shared" si="87"/>
        <v>0</v>
      </c>
      <c r="S365" s="30">
        <f t="shared" si="89"/>
        <v>0</v>
      </c>
      <c r="T365" s="35">
        <f t="shared" si="88"/>
        <v>0</v>
      </c>
      <c r="U365" s="31">
        <f>SUM(G365+N365+P365+Q365)</f>
        <v>0</v>
      </c>
    </row>
    <row r="366" spans="1:21" s="4" customFormat="1" ht="33.75" customHeight="1">
      <c r="A366" s="253" t="s">
        <v>112</v>
      </c>
      <c r="B366" s="275" t="s">
        <v>151</v>
      </c>
      <c r="C366" s="275" t="s">
        <v>885</v>
      </c>
      <c r="D366" s="35">
        <f>SUM(D367+D370)</f>
        <v>5997.800000000001</v>
      </c>
      <c r="E366" s="35">
        <f>SUM(F366:G366)</f>
        <v>5997.800000000001</v>
      </c>
      <c r="F366" s="35">
        <f>SUM(F367+F370)</f>
        <v>0</v>
      </c>
      <c r="G366" s="35">
        <f>SUM(G367+G370)</f>
        <v>5997.800000000001</v>
      </c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1">
        <f t="shared" si="87"/>
        <v>0</v>
      </c>
      <c r="S366" s="30">
        <f t="shared" si="89"/>
        <v>5997.800000000001</v>
      </c>
      <c r="T366" s="35">
        <f t="shared" si="88"/>
        <v>0</v>
      </c>
      <c r="U366" s="35">
        <f>SUM(U367+U370)</f>
        <v>5997.800000000001</v>
      </c>
    </row>
    <row r="367" spans="1:21" s="4" customFormat="1" ht="47.25" customHeight="1">
      <c r="A367" s="252" t="s">
        <v>336</v>
      </c>
      <c r="B367" s="274" t="s">
        <v>151</v>
      </c>
      <c r="C367" s="274" t="s">
        <v>885</v>
      </c>
      <c r="D367" s="31">
        <f>SUM(D368:D369)</f>
        <v>5047.200000000001</v>
      </c>
      <c r="E367" s="35">
        <f>SUM(F367:G367)</f>
        <v>5047.200000000001</v>
      </c>
      <c r="F367" s="31">
        <f>SUM(F368:F369)</f>
        <v>0</v>
      </c>
      <c r="G367" s="31">
        <f>SUM(G368+G369)</f>
        <v>5047.200000000001</v>
      </c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>
        <f t="shared" si="87"/>
        <v>0</v>
      </c>
      <c r="S367" s="30">
        <f t="shared" si="89"/>
        <v>5047.200000000001</v>
      </c>
      <c r="T367" s="35">
        <f t="shared" si="88"/>
        <v>0</v>
      </c>
      <c r="U367" s="31">
        <f aca="true" t="shared" si="93" ref="U367:U372">SUM(G367+N367+P367+Q367)</f>
        <v>5047.200000000001</v>
      </c>
    </row>
    <row r="368" spans="1:21" s="4" customFormat="1" ht="33" customHeight="1">
      <c r="A368" s="252" t="s">
        <v>69</v>
      </c>
      <c r="B368" s="274" t="s">
        <v>151</v>
      </c>
      <c r="C368" s="274" t="s">
        <v>885</v>
      </c>
      <c r="D368" s="31">
        <f>SUM('[9]горбольница №1(федер.)'!$R$27)</f>
        <v>3930.3</v>
      </c>
      <c r="E368" s="35">
        <f>SUM(F368:G368)</f>
        <v>3930.3</v>
      </c>
      <c r="F368" s="31">
        <f>SUM('[9]горбольница №1(федер.)'!$Q$27)</f>
        <v>0</v>
      </c>
      <c r="G368" s="31">
        <f>SUM('[9]горбольница №1(федер.)'!$R$27)</f>
        <v>3930.3</v>
      </c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>
        <f t="shared" si="87"/>
        <v>0</v>
      </c>
      <c r="S368" s="30">
        <f t="shared" si="89"/>
        <v>3930.3</v>
      </c>
      <c r="T368" s="35">
        <f t="shared" si="88"/>
        <v>0</v>
      </c>
      <c r="U368" s="31">
        <f t="shared" si="93"/>
        <v>3930.3</v>
      </c>
    </row>
    <row r="369" spans="1:21" s="4" customFormat="1" ht="31.5" customHeight="1">
      <c r="A369" s="252" t="s">
        <v>70</v>
      </c>
      <c r="B369" s="274" t="s">
        <v>151</v>
      </c>
      <c r="C369" s="274" t="s">
        <v>885</v>
      </c>
      <c r="D369" s="31">
        <f>SUM('[9]горбольница №2 (федер)'!$R$27)</f>
        <v>1116.9</v>
      </c>
      <c r="E369" s="35">
        <f>SUM(F369:G369)</f>
        <v>1116.9</v>
      </c>
      <c r="F369" s="31">
        <f>SUM('[9]горбольница №2 (федер)'!$Q$27)</f>
        <v>0</v>
      </c>
      <c r="G369" s="31">
        <f>SUM('[9]горбольница №2 (федер)'!$R$27)</f>
        <v>1116.9</v>
      </c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>
        <f t="shared" si="87"/>
        <v>0</v>
      </c>
      <c r="S369" s="30">
        <f t="shared" si="89"/>
        <v>1116.9</v>
      </c>
      <c r="T369" s="35">
        <f t="shared" si="88"/>
        <v>0</v>
      </c>
      <c r="U369" s="31">
        <f t="shared" si="93"/>
        <v>1116.9</v>
      </c>
    </row>
    <row r="370" spans="1:21" s="4" customFormat="1" ht="45.75" customHeight="1">
      <c r="A370" s="252" t="s">
        <v>337</v>
      </c>
      <c r="B370" s="274" t="s">
        <v>151</v>
      </c>
      <c r="C370" s="274" t="s">
        <v>885</v>
      </c>
      <c r="D370" s="31">
        <f>SUM(D371:D372)</f>
        <v>950.6000000000001</v>
      </c>
      <c r="E370" s="35">
        <f t="shared" si="91"/>
        <v>950.6000000000001</v>
      </c>
      <c r="F370" s="31">
        <f>SUM(F371:F372)</f>
        <v>0</v>
      </c>
      <c r="G370" s="31">
        <f>SUM(G371:G372)</f>
        <v>950.6000000000001</v>
      </c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>
        <f t="shared" si="87"/>
        <v>0</v>
      </c>
      <c r="S370" s="30">
        <f t="shared" si="89"/>
        <v>950.6000000000001</v>
      </c>
      <c r="T370" s="35">
        <f t="shared" si="88"/>
        <v>0</v>
      </c>
      <c r="U370" s="31">
        <f t="shared" si="93"/>
        <v>950.6000000000001</v>
      </c>
    </row>
    <row r="371" spans="1:21" s="4" customFormat="1" ht="31.5" customHeight="1">
      <c r="A371" s="252" t="s">
        <v>69</v>
      </c>
      <c r="B371" s="274" t="s">
        <v>151</v>
      </c>
      <c r="C371" s="274" t="s">
        <v>885</v>
      </c>
      <c r="D371" s="31">
        <f>SUM('[9]горбольница №1(окруж.)'!$R$27)</f>
        <v>737.8000000000001</v>
      </c>
      <c r="E371" s="35">
        <f t="shared" si="91"/>
        <v>737.8000000000001</v>
      </c>
      <c r="F371" s="31">
        <f>SUM('[9]горбольница №1(окруж.)'!$Q$27)</f>
        <v>0</v>
      </c>
      <c r="G371" s="31">
        <f>SUM('[9]горбольница №1(окруж.)'!$R$27)</f>
        <v>737.8000000000001</v>
      </c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>
        <f t="shared" si="87"/>
        <v>0</v>
      </c>
      <c r="S371" s="30">
        <f t="shared" si="89"/>
        <v>737.8000000000001</v>
      </c>
      <c r="T371" s="35">
        <f t="shared" si="88"/>
        <v>0</v>
      </c>
      <c r="U371" s="31">
        <f t="shared" si="93"/>
        <v>737.8000000000001</v>
      </c>
    </row>
    <row r="372" spans="1:21" s="4" customFormat="1" ht="31.5" customHeight="1">
      <c r="A372" s="252" t="s">
        <v>70</v>
      </c>
      <c r="B372" s="274" t="s">
        <v>151</v>
      </c>
      <c r="C372" s="274" t="s">
        <v>885</v>
      </c>
      <c r="D372" s="31">
        <f>SUM('[9]горбольница №2(окруж)'!$R$27)</f>
        <v>212.8</v>
      </c>
      <c r="E372" s="35">
        <f t="shared" si="91"/>
        <v>212.8</v>
      </c>
      <c r="F372" s="31">
        <f>SUM('[9]горбольница №2(окруж)'!$Q$27)</f>
        <v>0</v>
      </c>
      <c r="G372" s="31">
        <f>SUM('[9]горбольница №2(окруж)'!$R$27)</f>
        <v>212.8</v>
      </c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>
        <f t="shared" si="87"/>
        <v>0</v>
      </c>
      <c r="S372" s="30">
        <f t="shared" si="89"/>
        <v>212.8</v>
      </c>
      <c r="T372" s="35">
        <f t="shared" si="88"/>
        <v>0</v>
      </c>
      <c r="U372" s="31">
        <f t="shared" si="93"/>
        <v>212.8</v>
      </c>
    </row>
    <row r="373" spans="1:21" s="4" customFormat="1" ht="35.25" customHeight="1">
      <c r="A373" s="253" t="s">
        <v>760</v>
      </c>
      <c r="B373" s="275" t="s">
        <v>151</v>
      </c>
      <c r="C373" s="275" t="s">
        <v>151</v>
      </c>
      <c r="D373" s="287">
        <f>SUM(D374)</f>
        <v>90807</v>
      </c>
      <c r="E373" s="35">
        <f>SUM(F373:G373)</f>
        <v>89303.6</v>
      </c>
      <c r="F373" s="35">
        <f aca="true" t="shared" si="94" ref="F373:Q373">SUM(F374)</f>
        <v>4950.6</v>
      </c>
      <c r="G373" s="35">
        <f t="shared" si="94"/>
        <v>84353</v>
      </c>
      <c r="H373" s="35">
        <f t="shared" si="94"/>
        <v>0</v>
      </c>
      <c r="I373" s="35">
        <f>SUM(I374)</f>
        <v>0</v>
      </c>
      <c r="J373" s="35"/>
      <c r="K373" s="35"/>
      <c r="L373" s="35">
        <f t="shared" si="94"/>
        <v>0</v>
      </c>
      <c r="M373" s="35">
        <f t="shared" si="94"/>
        <v>0</v>
      </c>
      <c r="N373" s="35">
        <f t="shared" si="94"/>
        <v>0</v>
      </c>
      <c r="O373" s="35"/>
      <c r="P373" s="35">
        <f t="shared" si="94"/>
        <v>0</v>
      </c>
      <c r="Q373" s="35">
        <f t="shared" si="94"/>
        <v>0</v>
      </c>
      <c r="R373" s="31">
        <f t="shared" si="87"/>
        <v>0</v>
      </c>
      <c r="S373" s="30">
        <f t="shared" si="89"/>
        <v>89303.6</v>
      </c>
      <c r="T373" s="35">
        <f t="shared" si="88"/>
        <v>4950.6</v>
      </c>
      <c r="U373" s="35">
        <f>SUM(U374)</f>
        <v>84353</v>
      </c>
    </row>
    <row r="374" spans="1:21" s="4" customFormat="1" ht="48" customHeight="1">
      <c r="A374" s="252" t="s">
        <v>989</v>
      </c>
      <c r="B374" s="274" t="s">
        <v>151</v>
      </c>
      <c r="C374" s="274" t="s">
        <v>151</v>
      </c>
      <c r="D374" s="286">
        <v>90807</v>
      </c>
      <c r="E374" s="35">
        <f>SUM(F374:G374)</f>
        <v>89303.6</v>
      </c>
      <c r="F374" s="31">
        <v>4950.6</v>
      </c>
      <c r="G374" s="31">
        <v>84353</v>
      </c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>
        <f t="shared" si="87"/>
        <v>0</v>
      </c>
      <c r="S374" s="30">
        <f t="shared" si="89"/>
        <v>89303.6</v>
      </c>
      <c r="T374" s="35">
        <f t="shared" si="88"/>
        <v>4950.6</v>
      </c>
      <c r="U374" s="31">
        <f>SUM(G374+N374+P374+Q374)</f>
        <v>84353</v>
      </c>
    </row>
    <row r="375" spans="1:21" s="4" customFormat="1" ht="27.75" customHeight="1">
      <c r="A375" s="253" t="s">
        <v>420</v>
      </c>
      <c r="B375" s="275" t="s">
        <v>268</v>
      </c>
      <c r="C375" s="275" t="s">
        <v>848</v>
      </c>
      <c r="D375" s="30">
        <f>SUM(D376+D377+D378+D399+D403)</f>
        <v>161008</v>
      </c>
      <c r="E375" s="35">
        <f>SUM(F375:G375)</f>
        <v>156773.8</v>
      </c>
      <c r="F375" s="30">
        <f aca="true" t="shared" si="95" ref="F375:Q375">SUM(F376+F377+F378+F399+F403)</f>
        <v>6700</v>
      </c>
      <c r="G375" s="30">
        <f t="shared" si="95"/>
        <v>150073.8</v>
      </c>
      <c r="H375" s="30">
        <f t="shared" si="95"/>
        <v>0</v>
      </c>
      <c r="I375" s="30">
        <f>SUM(I376+I377+I378+I399+I403)</f>
        <v>0</v>
      </c>
      <c r="J375" s="30">
        <f>SUM(J376+J377+J378+J399+J403)</f>
        <v>0</v>
      </c>
      <c r="K375" s="30">
        <f>SUM(K376+K377+K378+K399+K403)</f>
        <v>380</v>
      </c>
      <c r="L375" s="30">
        <f>SUM(L376+L377+L378+L399+L403)</f>
        <v>0</v>
      </c>
      <c r="M375" s="30">
        <f t="shared" si="95"/>
        <v>0</v>
      </c>
      <c r="N375" s="30">
        <f t="shared" si="95"/>
        <v>0</v>
      </c>
      <c r="O375" s="30"/>
      <c r="P375" s="30">
        <f t="shared" si="95"/>
        <v>-458.6999999999998</v>
      </c>
      <c r="Q375" s="30">
        <f t="shared" si="95"/>
        <v>0</v>
      </c>
      <c r="R375" s="31">
        <f t="shared" si="87"/>
        <v>-78.69999999999982</v>
      </c>
      <c r="S375" s="30">
        <f t="shared" si="89"/>
        <v>156695.09999999998</v>
      </c>
      <c r="T375" s="35">
        <f>SUM(T376+T377+T378+T399)</f>
        <v>7080</v>
      </c>
      <c r="U375" s="35">
        <f>SUM(U376+U377+U378+U399+U403)</f>
        <v>149615.09999999998</v>
      </c>
    </row>
    <row r="376" spans="1:21" s="4" customFormat="1" ht="28.5" customHeight="1">
      <c r="A376" s="252" t="s">
        <v>421</v>
      </c>
      <c r="B376" s="268" t="s">
        <v>268</v>
      </c>
      <c r="C376" s="268" t="s">
        <v>847</v>
      </c>
      <c r="D376" s="31">
        <v>4058.4</v>
      </c>
      <c r="E376" s="35">
        <f aca="true" t="shared" si="96" ref="E376:E382">SUM(F376:G376)</f>
        <v>4058.4</v>
      </c>
      <c r="F376" s="31">
        <v>4058.4</v>
      </c>
      <c r="G376" s="31"/>
      <c r="H376" s="31"/>
      <c r="I376" s="31"/>
      <c r="J376" s="31"/>
      <c r="K376" s="31">
        <v>380</v>
      </c>
      <c r="L376" s="31"/>
      <c r="M376" s="31"/>
      <c r="N376" s="31"/>
      <c r="O376" s="31"/>
      <c r="P376" s="31"/>
      <c r="Q376" s="31"/>
      <c r="R376" s="31">
        <f t="shared" si="87"/>
        <v>380</v>
      </c>
      <c r="S376" s="30">
        <f t="shared" si="89"/>
        <v>4438.4</v>
      </c>
      <c r="T376" s="35">
        <f t="shared" si="88"/>
        <v>4438.4</v>
      </c>
      <c r="U376" s="31">
        <f>SUM(G376+N376+P376+Q376)</f>
        <v>0</v>
      </c>
    </row>
    <row r="377" spans="1:21" s="4" customFormat="1" ht="31.5" customHeight="1">
      <c r="A377" s="252" t="s">
        <v>422</v>
      </c>
      <c r="B377" s="268" t="s">
        <v>268</v>
      </c>
      <c r="C377" s="268" t="s">
        <v>849</v>
      </c>
      <c r="D377" s="31">
        <v>1810.6</v>
      </c>
      <c r="E377" s="35">
        <f t="shared" si="96"/>
        <v>1183.7</v>
      </c>
      <c r="F377" s="31">
        <v>1183.7</v>
      </c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>
        <f t="shared" si="87"/>
        <v>0</v>
      </c>
      <c r="S377" s="30">
        <f t="shared" si="89"/>
        <v>1183.7</v>
      </c>
      <c r="T377" s="35">
        <f t="shared" si="88"/>
        <v>1183.7</v>
      </c>
      <c r="U377" s="31">
        <f>SUM(G377+N377+P377+Q377)</f>
        <v>0</v>
      </c>
    </row>
    <row r="378" spans="1:21" s="4" customFormat="1" ht="30.75" customHeight="1">
      <c r="A378" s="288" t="s">
        <v>638</v>
      </c>
      <c r="B378" s="267" t="s">
        <v>268</v>
      </c>
      <c r="C378" s="267" t="s">
        <v>850</v>
      </c>
      <c r="D378" s="30">
        <f>SUM(D381:D389)-D385-D386</f>
        <v>60583.50000000001</v>
      </c>
      <c r="E378" s="30">
        <f>SUM(F378+G378)</f>
        <v>56689.8</v>
      </c>
      <c r="F378" s="30">
        <f>SUM(F379+F381+F382+F383+F384+F388+F389+F398)</f>
        <v>1457.9</v>
      </c>
      <c r="G378" s="30">
        <f>SUM(G379+G381+G382+G383+G384+G388+G389+G380)</f>
        <v>55231.9</v>
      </c>
      <c r="H378" s="30">
        <f>SUM(H379+H381+H382+H383+H384+H388+H389+H398)</f>
        <v>0</v>
      </c>
      <c r="I378" s="30">
        <f>SUM(I379+I381+I382+I383+I384+I388+I389+I398)</f>
        <v>0</v>
      </c>
      <c r="J378" s="30"/>
      <c r="K378" s="30"/>
      <c r="L378" s="30">
        <f>SUM(L379+L381+L382+L383+L384+L388+L389+L398)</f>
        <v>0</v>
      </c>
      <c r="M378" s="30">
        <f>SUM(M379+M381+M382+M383+M384+M388+M389+M398)</f>
        <v>0</v>
      </c>
      <c r="N378" s="30">
        <f>SUM(N379+N381+N382+N383+N384+N388+N389+N398)</f>
        <v>0</v>
      </c>
      <c r="O378" s="30"/>
      <c r="P378" s="30">
        <f>SUM(P379+P381+P382+P383+P384+P388+P389+P398+P380)</f>
        <v>2623</v>
      </c>
      <c r="Q378" s="30">
        <f>SUM(Q379+Q381+Q382+Q383+Q384+Q388+Q389+Q398+Q380)</f>
        <v>0</v>
      </c>
      <c r="R378" s="31">
        <f t="shared" si="87"/>
        <v>2623</v>
      </c>
      <c r="S378" s="30">
        <f>SUM(U378+T378)</f>
        <v>59312.8</v>
      </c>
      <c r="T378" s="35">
        <f>SUM(T379+T398)</f>
        <v>1457.9</v>
      </c>
      <c r="U378" s="35">
        <f>SUM(U380+U381+U382+U383+U384+U388+U389+U398)</f>
        <v>57854.9</v>
      </c>
    </row>
    <row r="379" spans="1:21" s="4" customFormat="1" ht="33" customHeight="1">
      <c r="A379" s="252" t="s">
        <v>710</v>
      </c>
      <c r="B379" s="268" t="s">
        <v>268</v>
      </c>
      <c r="C379" s="268" t="s">
        <v>850</v>
      </c>
      <c r="D379" s="30"/>
      <c r="E379" s="35">
        <f t="shared" si="96"/>
        <v>727.8</v>
      </c>
      <c r="F379" s="34">
        <v>727.8</v>
      </c>
      <c r="G379" s="30"/>
      <c r="H379" s="30"/>
      <c r="I379" s="34"/>
      <c r="J379" s="34"/>
      <c r="K379" s="34"/>
      <c r="L379" s="34"/>
      <c r="M379" s="30"/>
      <c r="N379" s="30"/>
      <c r="O379" s="30"/>
      <c r="P379" s="30"/>
      <c r="Q379" s="30"/>
      <c r="R379" s="31">
        <f t="shared" si="87"/>
        <v>0</v>
      </c>
      <c r="S379" s="30">
        <f t="shared" si="89"/>
        <v>727.8</v>
      </c>
      <c r="T379" s="35">
        <f t="shared" si="88"/>
        <v>727.8</v>
      </c>
      <c r="U379" s="31">
        <f aca="true" t="shared" si="97" ref="U379:U398">SUM(G379+N379+P379+Q379)</f>
        <v>0</v>
      </c>
    </row>
    <row r="380" spans="1:21" s="4" customFormat="1" ht="31.5" customHeight="1">
      <c r="A380" s="252" t="s">
        <v>623</v>
      </c>
      <c r="B380" s="268" t="s">
        <v>268</v>
      </c>
      <c r="C380" s="268" t="s">
        <v>850</v>
      </c>
      <c r="D380" s="30"/>
      <c r="E380" s="35">
        <f t="shared" si="96"/>
        <v>459.9</v>
      </c>
      <c r="F380" s="34"/>
      <c r="G380" s="30">
        <v>459.9</v>
      </c>
      <c r="H380" s="30"/>
      <c r="I380" s="34"/>
      <c r="J380" s="34"/>
      <c r="K380" s="34"/>
      <c r="L380" s="34"/>
      <c r="M380" s="30"/>
      <c r="N380" s="30"/>
      <c r="O380" s="30"/>
      <c r="P380" s="30"/>
      <c r="Q380" s="30">
        <v>0</v>
      </c>
      <c r="R380" s="31">
        <f t="shared" si="87"/>
        <v>0</v>
      </c>
      <c r="S380" s="30">
        <f>SUM(U380+T380)</f>
        <v>459.9</v>
      </c>
      <c r="T380" s="35">
        <f t="shared" si="88"/>
        <v>0</v>
      </c>
      <c r="U380" s="31">
        <f t="shared" si="97"/>
        <v>459.9</v>
      </c>
    </row>
    <row r="381" spans="1:21" s="4" customFormat="1" ht="77.25" customHeight="1">
      <c r="A381" s="252" t="s">
        <v>22</v>
      </c>
      <c r="B381" s="268" t="s">
        <v>268</v>
      </c>
      <c r="C381" s="268" t="s">
        <v>850</v>
      </c>
      <c r="D381" s="31">
        <v>5700</v>
      </c>
      <c r="E381" s="35">
        <f t="shared" si="96"/>
        <v>9344</v>
      </c>
      <c r="F381" s="31"/>
      <c r="G381" s="31">
        <v>9344</v>
      </c>
      <c r="H381" s="31"/>
      <c r="I381" s="31"/>
      <c r="J381" s="31"/>
      <c r="K381" s="31"/>
      <c r="L381" s="31"/>
      <c r="M381" s="31"/>
      <c r="N381" s="31"/>
      <c r="O381" s="31"/>
      <c r="P381" s="31">
        <v>3574</v>
      </c>
      <c r="Q381" s="31"/>
      <c r="R381" s="31">
        <f t="shared" si="87"/>
        <v>3574</v>
      </c>
      <c r="S381" s="30">
        <f aca="true" t="shared" si="98" ref="S381:S387">SUM(U381+T381)</f>
        <v>12918</v>
      </c>
      <c r="T381" s="35">
        <f t="shared" si="88"/>
        <v>0</v>
      </c>
      <c r="U381" s="31">
        <f t="shared" si="97"/>
        <v>12918</v>
      </c>
    </row>
    <row r="382" spans="1:21" s="4" customFormat="1" ht="57.75" customHeight="1">
      <c r="A382" s="252" t="s">
        <v>461</v>
      </c>
      <c r="B382" s="268" t="s">
        <v>268</v>
      </c>
      <c r="C382" s="268" t="s">
        <v>850</v>
      </c>
      <c r="D382" s="31">
        <v>5339</v>
      </c>
      <c r="E382" s="35">
        <f t="shared" si="96"/>
        <v>9299</v>
      </c>
      <c r="F382" s="31"/>
      <c r="G382" s="31">
        <v>9299</v>
      </c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>
        <f t="shared" si="87"/>
        <v>0</v>
      </c>
      <c r="S382" s="30">
        <f t="shared" si="98"/>
        <v>9299</v>
      </c>
      <c r="T382" s="35">
        <f t="shared" si="88"/>
        <v>0</v>
      </c>
      <c r="U382" s="31">
        <f t="shared" si="97"/>
        <v>9299</v>
      </c>
    </row>
    <row r="383" spans="1:21" s="4" customFormat="1" ht="53.25" customHeight="1">
      <c r="A383" s="252" t="s">
        <v>557</v>
      </c>
      <c r="B383" s="268" t="s">
        <v>268</v>
      </c>
      <c r="C383" s="268" t="s">
        <v>850</v>
      </c>
      <c r="D383" s="38">
        <v>13919.6</v>
      </c>
      <c r="E383" s="35">
        <f aca="true" t="shared" si="99" ref="D383:E388">SUM(F383:G383)</f>
        <v>13919.6</v>
      </c>
      <c r="F383" s="38"/>
      <c r="G383" s="38">
        <v>13919.6</v>
      </c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1">
        <f t="shared" si="87"/>
        <v>0</v>
      </c>
      <c r="S383" s="30">
        <f t="shared" si="98"/>
        <v>13919.6</v>
      </c>
      <c r="T383" s="35">
        <f t="shared" si="88"/>
        <v>0</v>
      </c>
      <c r="U383" s="31">
        <f t="shared" si="97"/>
        <v>13919.6</v>
      </c>
    </row>
    <row r="384" spans="1:21" s="4" customFormat="1" ht="50.25" customHeight="1">
      <c r="A384" s="252" t="s">
        <v>678</v>
      </c>
      <c r="B384" s="268" t="s">
        <v>268</v>
      </c>
      <c r="C384" s="268" t="s">
        <v>850</v>
      </c>
      <c r="D384" s="38">
        <v>14258.4</v>
      </c>
      <c r="E384" s="35">
        <f>SUM(F384:G384)</f>
        <v>14258.4</v>
      </c>
      <c r="F384" s="38"/>
      <c r="G384" s="31">
        <f>SUM(G385+G386+G387)</f>
        <v>14258.4</v>
      </c>
      <c r="H384" s="31">
        <f aca="true" t="shared" si="100" ref="H384:Q384">SUM(H385:H386)</f>
        <v>0</v>
      </c>
      <c r="I384" s="31">
        <f t="shared" si="100"/>
        <v>0</v>
      </c>
      <c r="J384" s="31">
        <f t="shared" si="100"/>
        <v>0</v>
      </c>
      <c r="K384" s="31">
        <f t="shared" si="100"/>
        <v>0</v>
      </c>
      <c r="L384" s="31">
        <f t="shared" si="100"/>
        <v>0</v>
      </c>
      <c r="M384" s="31">
        <f t="shared" si="100"/>
        <v>0</v>
      </c>
      <c r="N384" s="31">
        <f t="shared" si="100"/>
        <v>0</v>
      </c>
      <c r="O384" s="31"/>
      <c r="P384" s="31">
        <f t="shared" si="100"/>
        <v>0</v>
      </c>
      <c r="Q384" s="31">
        <f t="shared" si="100"/>
        <v>0</v>
      </c>
      <c r="R384" s="31">
        <f t="shared" si="87"/>
        <v>0</v>
      </c>
      <c r="S384" s="30">
        <f t="shared" si="98"/>
        <v>14258.4</v>
      </c>
      <c r="T384" s="35">
        <f t="shared" si="88"/>
        <v>0</v>
      </c>
      <c r="U384" s="31">
        <f t="shared" si="97"/>
        <v>14258.4</v>
      </c>
    </row>
    <row r="385" spans="1:21" s="4" customFormat="1" ht="30" customHeight="1">
      <c r="A385" s="252" t="s">
        <v>71</v>
      </c>
      <c r="B385" s="268" t="s">
        <v>268</v>
      </c>
      <c r="C385" s="268" t="s">
        <v>850</v>
      </c>
      <c r="D385" s="31">
        <f t="shared" si="99"/>
        <v>10893</v>
      </c>
      <c r="E385" s="35">
        <f t="shared" si="99"/>
        <v>10893</v>
      </c>
      <c r="F385" s="38"/>
      <c r="G385" s="31">
        <v>10893</v>
      </c>
      <c r="H385" s="38"/>
      <c r="I385" s="38"/>
      <c r="J385" s="38"/>
      <c r="K385" s="38"/>
      <c r="L385" s="38"/>
      <c r="M385" s="38"/>
      <c r="N385" s="31"/>
      <c r="O385" s="31"/>
      <c r="P385" s="38"/>
      <c r="Q385" s="38"/>
      <c r="R385" s="31">
        <f t="shared" si="87"/>
        <v>0</v>
      </c>
      <c r="S385" s="30">
        <f t="shared" si="98"/>
        <v>10893</v>
      </c>
      <c r="T385" s="35">
        <f t="shared" si="88"/>
        <v>0</v>
      </c>
      <c r="U385" s="31">
        <f t="shared" si="97"/>
        <v>10893</v>
      </c>
    </row>
    <row r="386" spans="1:21" s="4" customFormat="1" ht="27" customHeight="1">
      <c r="A386" s="252" t="s">
        <v>72</v>
      </c>
      <c r="B386" s="268" t="s">
        <v>268</v>
      </c>
      <c r="C386" s="268" t="s">
        <v>850</v>
      </c>
      <c r="D386" s="31">
        <f t="shared" si="99"/>
        <v>1869.1</v>
      </c>
      <c r="E386" s="35">
        <f t="shared" si="99"/>
        <v>1869.1</v>
      </c>
      <c r="F386" s="38"/>
      <c r="G386" s="31">
        <v>1869.1</v>
      </c>
      <c r="H386" s="38"/>
      <c r="I386" s="38"/>
      <c r="J386" s="38"/>
      <c r="K386" s="38"/>
      <c r="L386" s="38"/>
      <c r="M386" s="38"/>
      <c r="N386" s="31"/>
      <c r="O386" s="31"/>
      <c r="P386" s="38"/>
      <c r="Q386" s="38"/>
      <c r="R386" s="31">
        <f t="shared" si="87"/>
        <v>0</v>
      </c>
      <c r="S386" s="30">
        <f t="shared" si="98"/>
        <v>1869.1</v>
      </c>
      <c r="T386" s="35">
        <f t="shared" si="88"/>
        <v>0</v>
      </c>
      <c r="U386" s="31">
        <f t="shared" si="97"/>
        <v>1869.1</v>
      </c>
    </row>
    <row r="387" spans="1:21" s="4" customFormat="1" ht="27" customHeight="1">
      <c r="A387" s="252" t="s">
        <v>296</v>
      </c>
      <c r="B387" s="268" t="s">
        <v>268</v>
      </c>
      <c r="C387" s="268" t="s">
        <v>850</v>
      </c>
      <c r="D387" s="31"/>
      <c r="E387" s="35">
        <f t="shared" si="99"/>
        <v>1496.3</v>
      </c>
      <c r="F387" s="38"/>
      <c r="G387" s="38">
        <v>1496.3</v>
      </c>
      <c r="H387" s="38"/>
      <c r="I387" s="38"/>
      <c r="J387" s="38"/>
      <c r="K387" s="38"/>
      <c r="L387" s="38"/>
      <c r="M387" s="38"/>
      <c r="N387" s="31"/>
      <c r="O387" s="31"/>
      <c r="P387" s="38"/>
      <c r="Q387" s="38"/>
      <c r="R387" s="31">
        <f t="shared" si="87"/>
        <v>0</v>
      </c>
      <c r="S387" s="30">
        <f t="shared" si="98"/>
        <v>1496.3</v>
      </c>
      <c r="T387" s="35">
        <f t="shared" si="88"/>
        <v>0</v>
      </c>
      <c r="U387" s="31">
        <f t="shared" si="97"/>
        <v>1496.3</v>
      </c>
    </row>
    <row r="388" spans="1:21" s="4" customFormat="1" ht="71.25" customHeight="1">
      <c r="A388" s="252" t="s">
        <v>465</v>
      </c>
      <c r="B388" s="268" t="s">
        <v>268</v>
      </c>
      <c r="C388" s="268" t="s">
        <v>850</v>
      </c>
      <c r="D388" s="38">
        <v>11903.5</v>
      </c>
      <c r="E388" s="35">
        <f t="shared" si="99"/>
        <v>0</v>
      </c>
      <c r="F388" s="37">
        <v>0</v>
      </c>
      <c r="G388" s="38">
        <v>0</v>
      </c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1">
        <f t="shared" si="87"/>
        <v>0</v>
      </c>
      <c r="S388" s="30">
        <f aca="true" t="shared" si="101" ref="S388:S420">SUM(U388+T388)</f>
        <v>0</v>
      </c>
      <c r="T388" s="35">
        <f t="shared" si="88"/>
        <v>0</v>
      </c>
      <c r="U388" s="31">
        <f t="shared" si="97"/>
        <v>0</v>
      </c>
    </row>
    <row r="389" spans="1:21" s="4" customFormat="1" ht="72" customHeight="1">
      <c r="A389" s="252" t="s">
        <v>338</v>
      </c>
      <c r="B389" s="268" t="s">
        <v>268</v>
      </c>
      <c r="C389" s="268" t="s">
        <v>850</v>
      </c>
      <c r="D389" s="35">
        <f>SUM(D390:D397)</f>
        <v>9463</v>
      </c>
      <c r="E389" s="35">
        <f>SUM(F389:G389)</f>
        <v>7951</v>
      </c>
      <c r="F389" s="31"/>
      <c r="G389" s="35">
        <f>SUM(G390:G397)</f>
        <v>7951</v>
      </c>
      <c r="H389" s="35"/>
      <c r="I389" s="35"/>
      <c r="J389" s="35"/>
      <c r="K389" s="35"/>
      <c r="L389" s="35"/>
      <c r="M389" s="35"/>
      <c r="N389" s="35">
        <f>SUM(N390:N397)</f>
        <v>0</v>
      </c>
      <c r="O389" s="35"/>
      <c r="P389" s="35">
        <f>SUM(P390:P397)</f>
        <v>-951</v>
      </c>
      <c r="Q389" s="35"/>
      <c r="R389" s="31">
        <f t="shared" si="87"/>
        <v>-951</v>
      </c>
      <c r="S389" s="30">
        <f t="shared" si="101"/>
        <v>7000</v>
      </c>
      <c r="T389" s="35">
        <f t="shared" si="88"/>
        <v>0</v>
      </c>
      <c r="U389" s="31">
        <f t="shared" si="97"/>
        <v>7000</v>
      </c>
    </row>
    <row r="390" spans="1:21" s="4" customFormat="1" ht="30" customHeight="1">
      <c r="A390" s="252" t="s">
        <v>73</v>
      </c>
      <c r="B390" s="268" t="s">
        <v>268</v>
      </c>
      <c r="C390" s="268" t="s">
        <v>850</v>
      </c>
      <c r="D390" s="31">
        <v>2400</v>
      </c>
      <c r="E390" s="35">
        <f aca="true" t="shared" si="102" ref="E390:E398">SUM(F390:G390)</f>
        <v>2463</v>
      </c>
      <c r="F390" s="31"/>
      <c r="G390" s="31">
        <v>2463</v>
      </c>
      <c r="H390" s="31"/>
      <c r="I390" s="31"/>
      <c r="J390" s="31"/>
      <c r="K390" s="31"/>
      <c r="L390" s="31"/>
      <c r="M390" s="31"/>
      <c r="N390" s="31"/>
      <c r="O390" s="31"/>
      <c r="P390" s="31">
        <v>-448.5</v>
      </c>
      <c r="Q390" s="31"/>
      <c r="R390" s="31">
        <f t="shared" si="87"/>
        <v>-448.5</v>
      </c>
      <c r="S390" s="30">
        <f t="shared" si="101"/>
        <v>2014.5</v>
      </c>
      <c r="T390" s="35">
        <f t="shared" si="88"/>
        <v>0</v>
      </c>
      <c r="U390" s="31">
        <f t="shared" si="97"/>
        <v>2014.5</v>
      </c>
    </row>
    <row r="391" spans="1:21" s="4" customFormat="1" ht="26.25" customHeight="1">
      <c r="A391" s="252" t="s">
        <v>74</v>
      </c>
      <c r="B391" s="268" t="s">
        <v>268</v>
      </c>
      <c r="C391" s="268" t="s">
        <v>850</v>
      </c>
      <c r="D391" s="31">
        <v>800</v>
      </c>
      <c r="E391" s="35">
        <f t="shared" si="102"/>
        <v>648</v>
      </c>
      <c r="F391" s="31"/>
      <c r="G391" s="31">
        <v>648</v>
      </c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>
        <f t="shared" si="87"/>
        <v>0</v>
      </c>
      <c r="S391" s="30">
        <f t="shared" si="101"/>
        <v>648</v>
      </c>
      <c r="T391" s="35">
        <f t="shared" si="88"/>
        <v>0</v>
      </c>
      <c r="U391" s="31">
        <f t="shared" si="97"/>
        <v>648</v>
      </c>
    </row>
    <row r="392" spans="1:21" s="4" customFormat="1" ht="29.25" customHeight="1">
      <c r="A392" s="252" t="s">
        <v>479</v>
      </c>
      <c r="B392" s="268" t="s">
        <v>268</v>
      </c>
      <c r="C392" s="268" t="s">
        <v>850</v>
      </c>
      <c r="D392" s="31">
        <v>2248</v>
      </c>
      <c r="E392" s="35">
        <f t="shared" si="102"/>
        <v>1340</v>
      </c>
      <c r="F392" s="31"/>
      <c r="G392" s="31">
        <v>1340</v>
      </c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>
        <f t="shared" si="87"/>
        <v>0</v>
      </c>
      <c r="S392" s="30">
        <f t="shared" si="101"/>
        <v>1340</v>
      </c>
      <c r="T392" s="35">
        <f t="shared" si="88"/>
        <v>0</v>
      </c>
      <c r="U392" s="31">
        <f t="shared" si="97"/>
        <v>1340</v>
      </c>
    </row>
    <row r="393" spans="1:21" s="4" customFormat="1" ht="28.5" customHeight="1">
      <c r="A393" s="252" t="s">
        <v>480</v>
      </c>
      <c r="B393" s="268" t="s">
        <v>268</v>
      </c>
      <c r="C393" s="268" t="s">
        <v>850</v>
      </c>
      <c r="D393" s="31">
        <v>2300</v>
      </c>
      <c r="E393" s="35">
        <f t="shared" si="102"/>
        <v>1685</v>
      </c>
      <c r="F393" s="31"/>
      <c r="G393" s="31">
        <v>1685</v>
      </c>
      <c r="H393" s="31"/>
      <c r="I393" s="31"/>
      <c r="J393" s="31"/>
      <c r="K393" s="31"/>
      <c r="L393" s="31"/>
      <c r="M393" s="31"/>
      <c r="N393" s="31"/>
      <c r="O393" s="31"/>
      <c r="P393" s="31">
        <v>-320</v>
      </c>
      <c r="Q393" s="31"/>
      <c r="R393" s="31">
        <f t="shared" si="87"/>
        <v>-320</v>
      </c>
      <c r="S393" s="30">
        <f t="shared" si="101"/>
        <v>1365</v>
      </c>
      <c r="T393" s="35">
        <f t="shared" si="88"/>
        <v>0</v>
      </c>
      <c r="U393" s="31">
        <f t="shared" si="97"/>
        <v>1365</v>
      </c>
    </row>
    <row r="394" spans="1:21" s="4" customFormat="1" ht="30" customHeight="1">
      <c r="A394" s="252" t="s">
        <v>481</v>
      </c>
      <c r="B394" s="268" t="s">
        <v>268</v>
      </c>
      <c r="C394" s="268" t="s">
        <v>850</v>
      </c>
      <c r="D394" s="31">
        <v>750</v>
      </c>
      <c r="E394" s="35">
        <f t="shared" si="102"/>
        <v>519</v>
      </c>
      <c r="F394" s="31"/>
      <c r="G394" s="31">
        <v>519</v>
      </c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>
        <f t="shared" si="87"/>
        <v>0</v>
      </c>
      <c r="S394" s="30">
        <f t="shared" si="101"/>
        <v>519</v>
      </c>
      <c r="T394" s="35">
        <f t="shared" si="88"/>
        <v>0</v>
      </c>
      <c r="U394" s="31">
        <f t="shared" si="97"/>
        <v>519</v>
      </c>
    </row>
    <row r="395" spans="1:21" s="4" customFormat="1" ht="29.25" customHeight="1">
      <c r="A395" s="252" t="s">
        <v>482</v>
      </c>
      <c r="B395" s="268" t="s">
        <v>268</v>
      </c>
      <c r="C395" s="268" t="s">
        <v>850</v>
      </c>
      <c r="D395" s="31">
        <v>250</v>
      </c>
      <c r="E395" s="35">
        <f t="shared" si="102"/>
        <v>250</v>
      </c>
      <c r="F395" s="31"/>
      <c r="G395" s="31">
        <v>250</v>
      </c>
      <c r="H395" s="31"/>
      <c r="I395" s="31"/>
      <c r="J395" s="31"/>
      <c r="K395" s="31"/>
      <c r="L395" s="31"/>
      <c r="M395" s="31"/>
      <c r="N395" s="31"/>
      <c r="O395" s="31"/>
      <c r="P395" s="31">
        <v>-68</v>
      </c>
      <c r="Q395" s="31"/>
      <c r="R395" s="31">
        <f t="shared" si="87"/>
        <v>-68</v>
      </c>
      <c r="S395" s="30">
        <f t="shared" si="101"/>
        <v>182</v>
      </c>
      <c r="T395" s="35">
        <f t="shared" si="88"/>
        <v>0</v>
      </c>
      <c r="U395" s="31">
        <f t="shared" si="97"/>
        <v>182</v>
      </c>
    </row>
    <row r="396" spans="1:21" s="4" customFormat="1" ht="29.25" customHeight="1">
      <c r="A396" s="252" t="s">
        <v>483</v>
      </c>
      <c r="B396" s="268" t="s">
        <v>268</v>
      </c>
      <c r="C396" s="268" t="s">
        <v>850</v>
      </c>
      <c r="D396" s="31">
        <v>330</v>
      </c>
      <c r="E396" s="35">
        <f t="shared" si="102"/>
        <v>330</v>
      </c>
      <c r="F396" s="31"/>
      <c r="G396" s="31">
        <v>330</v>
      </c>
      <c r="H396" s="31"/>
      <c r="I396" s="31"/>
      <c r="J396" s="31"/>
      <c r="K396" s="31"/>
      <c r="L396" s="31"/>
      <c r="M396" s="31"/>
      <c r="N396" s="31"/>
      <c r="O396" s="31"/>
      <c r="P396" s="31">
        <v>-114.5</v>
      </c>
      <c r="Q396" s="31"/>
      <c r="R396" s="31">
        <f t="shared" si="87"/>
        <v>-114.5</v>
      </c>
      <c r="S396" s="30">
        <f t="shared" si="101"/>
        <v>215.5</v>
      </c>
      <c r="T396" s="35">
        <f t="shared" si="88"/>
        <v>0</v>
      </c>
      <c r="U396" s="31">
        <f t="shared" si="97"/>
        <v>215.5</v>
      </c>
    </row>
    <row r="397" spans="1:21" s="4" customFormat="1" ht="29.25" customHeight="1">
      <c r="A397" s="252" t="s">
        <v>484</v>
      </c>
      <c r="B397" s="268" t="s">
        <v>268</v>
      </c>
      <c r="C397" s="268" t="s">
        <v>850</v>
      </c>
      <c r="D397" s="31">
        <v>385</v>
      </c>
      <c r="E397" s="35">
        <f t="shared" si="102"/>
        <v>716</v>
      </c>
      <c r="F397" s="31"/>
      <c r="G397" s="31">
        <v>716</v>
      </c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>
        <f t="shared" si="87"/>
        <v>0</v>
      </c>
      <c r="S397" s="30">
        <f t="shared" si="101"/>
        <v>716</v>
      </c>
      <c r="T397" s="35">
        <f t="shared" si="88"/>
        <v>0</v>
      </c>
      <c r="U397" s="31">
        <f t="shared" si="97"/>
        <v>716</v>
      </c>
    </row>
    <row r="398" spans="1:21" s="4" customFormat="1" ht="24.75" customHeight="1">
      <c r="A398" s="252" t="s">
        <v>240</v>
      </c>
      <c r="B398" s="268" t="s">
        <v>268</v>
      </c>
      <c r="C398" s="268" t="s">
        <v>850</v>
      </c>
      <c r="D398" s="31"/>
      <c r="E398" s="35">
        <f t="shared" si="102"/>
        <v>730.1</v>
      </c>
      <c r="F398" s="31">
        <v>730.1</v>
      </c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>
        <f t="shared" si="87"/>
        <v>0</v>
      </c>
      <c r="S398" s="30">
        <f>SUM(U398+T398)</f>
        <v>730.1</v>
      </c>
      <c r="T398" s="35">
        <f t="shared" si="88"/>
        <v>730.1</v>
      </c>
      <c r="U398" s="31">
        <f t="shared" si="97"/>
        <v>0</v>
      </c>
    </row>
    <row r="399" spans="1:21" s="4" customFormat="1" ht="24.75" customHeight="1">
      <c r="A399" s="278" t="s">
        <v>855</v>
      </c>
      <c r="B399" s="267" t="s">
        <v>268</v>
      </c>
      <c r="C399" s="289" t="s">
        <v>885</v>
      </c>
      <c r="D399" s="30">
        <f>SUM(D400+D401+D402)</f>
        <v>83346.5</v>
      </c>
      <c r="E399" s="30">
        <f>SUM(F399+G399)</f>
        <v>83276.1</v>
      </c>
      <c r="F399" s="30">
        <f>SUM(F400+F401+F402)</f>
        <v>0</v>
      </c>
      <c r="G399" s="30">
        <f>SUM(G400+G401+G402)</f>
        <v>83276.1</v>
      </c>
      <c r="H399" s="30"/>
      <c r="I399" s="30"/>
      <c r="J399" s="30"/>
      <c r="K399" s="30"/>
      <c r="L399" s="30"/>
      <c r="M399" s="30"/>
      <c r="N399" s="30"/>
      <c r="O399" s="30"/>
      <c r="P399" s="30">
        <f>SUM(P400:P402)</f>
        <v>-3081.7</v>
      </c>
      <c r="Q399" s="30"/>
      <c r="R399" s="31">
        <f t="shared" si="87"/>
        <v>-3081.7</v>
      </c>
      <c r="S399" s="30">
        <f t="shared" si="101"/>
        <v>80194.4</v>
      </c>
      <c r="T399" s="35">
        <f>SUM(T400:T402)</f>
        <v>0</v>
      </c>
      <c r="U399" s="35">
        <f>SUM(U400:U402)</f>
        <v>80194.4</v>
      </c>
    </row>
    <row r="400" spans="1:21" s="4" customFormat="1" ht="44.25" customHeight="1">
      <c r="A400" s="252" t="s">
        <v>466</v>
      </c>
      <c r="B400" s="268" t="s">
        <v>268</v>
      </c>
      <c r="C400" s="290" t="s">
        <v>885</v>
      </c>
      <c r="D400" s="38">
        <f>SUM('[10]№3 р 1004'!$R$51)</f>
        <v>645.7</v>
      </c>
      <c r="E400" s="291">
        <f>SUM(F400:G400)</f>
        <v>928.2</v>
      </c>
      <c r="F400" s="38"/>
      <c r="G400" s="38">
        <v>928.2</v>
      </c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1">
        <f t="shared" si="87"/>
        <v>0</v>
      </c>
      <c r="S400" s="30">
        <f t="shared" si="101"/>
        <v>928.2</v>
      </c>
      <c r="T400" s="35">
        <f t="shared" si="88"/>
        <v>0</v>
      </c>
      <c r="U400" s="31">
        <f>SUM(G400+N400+P400+Q400)</f>
        <v>928.2</v>
      </c>
    </row>
    <row r="401" spans="1:21" s="4" customFormat="1" ht="71.25" customHeight="1">
      <c r="A401" s="252" t="s">
        <v>762</v>
      </c>
      <c r="B401" s="268" t="s">
        <v>268</v>
      </c>
      <c r="C401" s="290" t="s">
        <v>885</v>
      </c>
      <c r="D401" s="31">
        <v>60700.8</v>
      </c>
      <c r="E401" s="35">
        <f>SUM(F401:G401)</f>
        <v>63765.9</v>
      </c>
      <c r="F401" s="31"/>
      <c r="G401" s="31">
        <v>63765.9</v>
      </c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>
        <f t="shared" si="87"/>
        <v>0</v>
      </c>
      <c r="S401" s="30">
        <f t="shared" si="101"/>
        <v>63765.9</v>
      </c>
      <c r="T401" s="35">
        <f t="shared" si="88"/>
        <v>0</v>
      </c>
      <c r="U401" s="31">
        <f>SUM(G401+N401+P401+Q401)</f>
        <v>63765.9</v>
      </c>
    </row>
    <row r="402" spans="1:21" s="4" customFormat="1" ht="50.25" customHeight="1">
      <c r="A402" s="252" t="s">
        <v>115</v>
      </c>
      <c r="B402" s="268" t="s">
        <v>268</v>
      </c>
      <c r="C402" s="290" t="s">
        <v>885</v>
      </c>
      <c r="D402" s="31">
        <v>22000</v>
      </c>
      <c r="E402" s="35">
        <f>SUM(F402:G402)</f>
        <v>18582</v>
      </c>
      <c r="F402" s="31"/>
      <c r="G402" s="31">
        <v>18582</v>
      </c>
      <c r="H402" s="31"/>
      <c r="I402" s="31"/>
      <c r="J402" s="31"/>
      <c r="K402" s="31"/>
      <c r="L402" s="31"/>
      <c r="M402" s="31"/>
      <c r="N402" s="31"/>
      <c r="O402" s="31"/>
      <c r="P402" s="31">
        <v>-3081.7</v>
      </c>
      <c r="Q402" s="31"/>
      <c r="R402" s="31">
        <f t="shared" si="87"/>
        <v>-3081.7</v>
      </c>
      <c r="S402" s="30">
        <f t="shared" si="101"/>
        <v>15500.3</v>
      </c>
      <c r="T402" s="35">
        <f t="shared" si="88"/>
        <v>0</v>
      </c>
      <c r="U402" s="31">
        <f>SUM(G402+N402+P402+Q402)</f>
        <v>15500.3</v>
      </c>
    </row>
    <row r="403" spans="1:21" s="4" customFormat="1" ht="32.25" customHeight="1">
      <c r="A403" s="253" t="s">
        <v>116</v>
      </c>
      <c r="B403" s="267" t="s">
        <v>268</v>
      </c>
      <c r="C403" s="275" t="s">
        <v>886</v>
      </c>
      <c r="D403" s="35">
        <f>SUM(D404)</f>
        <v>11208.999999999998</v>
      </c>
      <c r="E403" s="35">
        <f>SUM(F403:G403)</f>
        <v>11565.8</v>
      </c>
      <c r="F403" s="35">
        <f>SUM(F404)</f>
        <v>0</v>
      </c>
      <c r="G403" s="35">
        <f>SUM(G404)</f>
        <v>11565.8</v>
      </c>
      <c r="H403" s="35"/>
      <c r="I403" s="35"/>
      <c r="J403" s="35"/>
      <c r="K403" s="35"/>
      <c r="L403" s="35"/>
      <c r="M403" s="35"/>
      <c r="N403" s="35"/>
      <c r="O403" s="35"/>
      <c r="P403" s="35">
        <f>P404</f>
        <v>0</v>
      </c>
      <c r="Q403" s="35"/>
      <c r="R403" s="31">
        <f t="shared" si="87"/>
        <v>0</v>
      </c>
      <c r="S403" s="30">
        <f t="shared" si="101"/>
        <v>11565.8</v>
      </c>
      <c r="T403" s="35">
        <f>SUM(T404)</f>
        <v>0</v>
      </c>
      <c r="U403" s="35">
        <f>SUM(U404)</f>
        <v>11565.8</v>
      </c>
    </row>
    <row r="404" spans="1:21" s="4" customFormat="1" ht="30" customHeight="1">
      <c r="A404" s="252" t="s">
        <v>117</v>
      </c>
      <c r="B404" s="268" t="s">
        <v>268</v>
      </c>
      <c r="C404" s="274" t="s">
        <v>886</v>
      </c>
      <c r="D404" s="31">
        <f>SUM('[10]№5 р 1006'!$R$27)</f>
        <v>11208.999999999998</v>
      </c>
      <c r="E404" s="35">
        <f>SUM(F404:G404)</f>
        <v>11565.8</v>
      </c>
      <c r="F404" s="31">
        <f>SUM('[10]№5 р 1006'!$Q$27)</f>
        <v>0</v>
      </c>
      <c r="G404" s="31">
        <v>11565.8</v>
      </c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>
        <f t="shared" si="87"/>
        <v>0</v>
      </c>
      <c r="S404" s="30">
        <f t="shared" si="101"/>
        <v>11565.8</v>
      </c>
      <c r="T404" s="35">
        <f t="shared" si="88"/>
        <v>0</v>
      </c>
      <c r="U404" s="31">
        <f>SUM(G404+N404+P404+Q404)</f>
        <v>11565.8</v>
      </c>
    </row>
    <row r="405" spans="1:21" s="4" customFormat="1" ht="26.25" customHeight="1">
      <c r="A405" s="253" t="s">
        <v>745</v>
      </c>
      <c r="B405" s="275" t="s">
        <v>887</v>
      </c>
      <c r="C405" s="267" t="s">
        <v>848</v>
      </c>
      <c r="D405" s="30">
        <f aca="true" t="shared" si="103" ref="D405:Q405">SUM(D406+D414+D411)</f>
        <v>77488.6</v>
      </c>
      <c r="E405" s="30">
        <f t="shared" si="103"/>
        <v>77265.1</v>
      </c>
      <c r="F405" s="30">
        <f t="shared" si="103"/>
        <v>59543.1</v>
      </c>
      <c r="G405" s="30">
        <f t="shared" si="103"/>
        <v>17722</v>
      </c>
      <c r="H405" s="30">
        <f t="shared" si="103"/>
        <v>0</v>
      </c>
      <c r="I405" s="30">
        <f>SUM(I406+I414+I411)</f>
        <v>-543.9</v>
      </c>
      <c r="J405" s="30"/>
      <c r="K405" s="30">
        <f>SUM(K406+K414+K411)</f>
        <v>438.8</v>
      </c>
      <c r="L405" s="30">
        <f>SUM(L406+L414+L411)</f>
        <v>0</v>
      </c>
      <c r="M405" s="30">
        <f t="shared" si="103"/>
        <v>0</v>
      </c>
      <c r="N405" s="30">
        <f t="shared" si="103"/>
        <v>-2087.7</v>
      </c>
      <c r="O405" s="30">
        <f t="shared" si="103"/>
        <v>0</v>
      </c>
      <c r="P405" s="30">
        <f t="shared" si="103"/>
        <v>0</v>
      </c>
      <c r="Q405" s="30">
        <f t="shared" si="103"/>
        <v>0</v>
      </c>
      <c r="R405" s="31">
        <f t="shared" si="87"/>
        <v>-2192.7999999999997</v>
      </c>
      <c r="S405" s="30">
        <f t="shared" si="101"/>
        <v>75072.3</v>
      </c>
      <c r="T405" s="35">
        <f t="shared" si="88"/>
        <v>59438</v>
      </c>
      <c r="U405" s="35">
        <f>SUM(G405+N405+P405+Q405)</f>
        <v>15634.3</v>
      </c>
    </row>
    <row r="406" spans="1:21" s="7" customFormat="1" ht="27.75" customHeight="1">
      <c r="A406" s="253" t="s">
        <v>746</v>
      </c>
      <c r="B406" s="275" t="s">
        <v>887</v>
      </c>
      <c r="C406" s="267" t="s">
        <v>847</v>
      </c>
      <c r="D406" s="30">
        <f>SUM(D407+D408+D409)</f>
        <v>41814</v>
      </c>
      <c r="E406" s="30">
        <f>SUM(F406:G406)</f>
        <v>40575.5</v>
      </c>
      <c r="F406" s="30">
        <f>SUM(F407+F408+F409)</f>
        <v>38219.5</v>
      </c>
      <c r="G406" s="30">
        <f>SUM(G407+G408+G409)</f>
        <v>2356</v>
      </c>
      <c r="H406" s="30">
        <f aca="true" t="shared" si="104" ref="H406:Q406">SUM(H407:H410)</f>
        <v>0</v>
      </c>
      <c r="I406" s="30">
        <f>SUM(I407:I410)</f>
        <v>32.5</v>
      </c>
      <c r="J406" s="30"/>
      <c r="K406" s="30">
        <f>SUM(K407:K410)</f>
        <v>438.8</v>
      </c>
      <c r="L406" s="30">
        <f>SUM(L407:L410)</f>
        <v>0</v>
      </c>
      <c r="M406" s="30">
        <f t="shared" si="104"/>
        <v>0</v>
      </c>
      <c r="N406" s="30">
        <f t="shared" si="104"/>
        <v>391.3</v>
      </c>
      <c r="O406" s="30"/>
      <c r="P406" s="30">
        <f t="shared" si="104"/>
        <v>0</v>
      </c>
      <c r="Q406" s="30">
        <f t="shared" si="104"/>
        <v>0</v>
      </c>
      <c r="R406" s="31">
        <f aca="true" t="shared" si="105" ref="R406:R421">SUM(H406:Q406)</f>
        <v>862.6</v>
      </c>
      <c r="S406" s="30">
        <f t="shared" si="101"/>
        <v>41438.100000000006</v>
      </c>
      <c r="T406" s="35">
        <f t="shared" si="88"/>
        <v>38690.8</v>
      </c>
      <c r="U406" s="35">
        <f>SUM(G406+N406+P406+Q406)</f>
        <v>2747.3</v>
      </c>
    </row>
    <row r="407" spans="1:21" s="4" customFormat="1" ht="46.5" customHeight="1">
      <c r="A407" s="252" t="s">
        <v>750</v>
      </c>
      <c r="B407" s="274" t="s">
        <v>887</v>
      </c>
      <c r="C407" s="268" t="s">
        <v>847</v>
      </c>
      <c r="D407" s="31">
        <v>2616.7</v>
      </c>
      <c r="E407" s="35">
        <f aca="true" t="shared" si="106" ref="E407:E413">SUM(F407:G407)</f>
        <v>2616.7</v>
      </c>
      <c r="F407" s="31">
        <v>2616.7</v>
      </c>
      <c r="G407" s="31">
        <f>SUM('[11]Упр.физ.культ. и спорта(меропр)'!$R$27)</f>
        <v>0</v>
      </c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>
        <f t="shared" si="105"/>
        <v>0</v>
      </c>
      <c r="S407" s="30">
        <f t="shared" si="101"/>
        <v>2616.7</v>
      </c>
      <c r="T407" s="35">
        <f aca="true" t="shared" si="107" ref="T407:T421">SUM(F407+I407+K407+L407+M407)</f>
        <v>2616.7</v>
      </c>
      <c r="U407" s="31">
        <f>SUM(G407+N407+P407+Q407)</f>
        <v>0</v>
      </c>
    </row>
    <row r="408" spans="1:21" s="4" customFormat="1" ht="25.5" customHeight="1">
      <c r="A408" s="252" t="s">
        <v>75</v>
      </c>
      <c r="B408" s="274" t="s">
        <v>887</v>
      </c>
      <c r="C408" s="268" t="s">
        <v>847</v>
      </c>
      <c r="D408" s="31">
        <f>'[12]Спорт-Альтаир'!$Q$27</f>
        <v>32444.9</v>
      </c>
      <c r="E408" s="35">
        <f t="shared" si="106"/>
        <v>30450.3</v>
      </c>
      <c r="F408" s="31">
        <v>28094.3</v>
      </c>
      <c r="G408" s="31">
        <v>2356</v>
      </c>
      <c r="H408" s="31"/>
      <c r="I408" s="31"/>
      <c r="J408" s="31"/>
      <c r="K408" s="31">
        <v>356</v>
      </c>
      <c r="L408" s="31"/>
      <c r="M408" s="31"/>
      <c r="N408" s="31">
        <v>-18.9</v>
      </c>
      <c r="O408" s="31"/>
      <c r="P408" s="31"/>
      <c r="Q408" s="31"/>
      <c r="R408" s="31">
        <f t="shared" si="105"/>
        <v>337.1</v>
      </c>
      <c r="S408" s="30">
        <f t="shared" si="101"/>
        <v>30787.399999999998</v>
      </c>
      <c r="T408" s="35">
        <f t="shared" si="107"/>
        <v>28450.3</v>
      </c>
      <c r="U408" s="31">
        <f>SUM(G408+N408+P408+Q408)</f>
        <v>2337.1</v>
      </c>
    </row>
    <row r="409" spans="1:21" s="4" customFormat="1" ht="26.25" customHeight="1">
      <c r="A409" s="252" t="s">
        <v>990</v>
      </c>
      <c r="B409" s="274" t="s">
        <v>887</v>
      </c>
      <c r="C409" s="268" t="s">
        <v>847</v>
      </c>
      <c r="D409" s="31">
        <f>'[12]Дельфин'!$Q$27</f>
        <v>6752.4</v>
      </c>
      <c r="E409" s="35">
        <f t="shared" si="106"/>
        <v>7508.5</v>
      </c>
      <c r="F409" s="31">
        <v>7508.5</v>
      </c>
      <c r="G409" s="31">
        <f>SUM('[11]Дельфин'!$R$27)</f>
        <v>0</v>
      </c>
      <c r="H409" s="35"/>
      <c r="I409" s="31"/>
      <c r="J409" s="31"/>
      <c r="K409" s="31">
        <v>82.8</v>
      </c>
      <c r="L409" s="31"/>
      <c r="M409" s="31"/>
      <c r="N409" s="31">
        <v>280</v>
      </c>
      <c r="O409" s="31"/>
      <c r="P409" s="31"/>
      <c r="Q409" s="31"/>
      <c r="R409" s="31">
        <f t="shared" si="105"/>
        <v>362.8</v>
      </c>
      <c r="S409" s="30">
        <f t="shared" si="101"/>
        <v>7871.3</v>
      </c>
      <c r="T409" s="35">
        <f>SUM(F409+I409+K409+L409+M409+N409)</f>
        <v>7871.3</v>
      </c>
      <c r="U409" s="31"/>
    </row>
    <row r="410" spans="1:21" s="4" customFormat="1" ht="52.5" customHeight="1">
      <c r="A410" s="252" t="s">
        <v>992</v>
      </c>
      <c r="B410" s="274" t="s">
        <v>887</v>
      </c>
      <c r="C410" s="268" t="s">
        <v>847</v>
      </c>
      <c r="D410" s="271"/>
      <c r="E410" s="35">
        <f t="shared" si="106"/>
        <v>0</v>
      </c>
      <c r="F410" s="31">
        <f>SUM('[11]р.0908 Кап. стр(субсидии хмао) '!$Q$27)</f>
        <v>0</v>
      </c>
      <c r="G410" s="31">
        <v>0</v>
      </c>
      <c r="H410" s="31"/>
      <c r="I410" s="31">
        <v>32.5</v>
      </c>
      <c r="J410" s="31"/>
      <c r="K410" s="31"/>
      <c r="L410" s="31"/>
      <c r="M410" s="31"/>
      <c r="N410" s="31">
        <v>130.2</v>
      </c>
      <c r="O410" s="31"/>
      <c r="P410" s="31"/>
      <c r="Q410" s="31"/>
      <c r="R410" s="31">
        <f t="shared" si="105"/>
        <v>162.7</v>
      </c>
      <c r="S410" s="30">
        <f t="shared" si="101"/>
        <v>162.7</v>
      </c>
      <c r="T410" s="35">
        <f t="shared" si="107"/>
        <v>32.5</v>
      </c>
      <c r="U410" s="31">
        <f>SUM(G410+N410+P410+Q410)</f>
        <v>130.2</v>
      </c>
    </row>
    <row r="411" spans="1:21" s="4" customFormat="1" ht="28.5" customHeight="1">
      <c r="A411" s="253" t="s">
        <v>477</v>
      </c>
      <c r="B411" s="275" t="s">
        <v>887</v>
      </c>
      <c r="C411" s="267" t="s">
        <v>849</v>
      </c>
      <c r="D411" s="35">
        <f>SUM(D413+D412)</f>
        <v>17077</v>
      </c>
      <c r="E411" s="35">
        <f>SUM(F411:G411)</f>
        <v>16857.2</v>
      </c>
      <c r="F411" s="35">
        <v>1491.2</v>
      </c>
      <c r="G411" s="35">
        <f aca="true" t="shared" si="108" ref="G411:P411">SUM(G413+G412)</f>
        <v>15366</v>
      </c>
      <c r="H411" s="35">
        <f t="shared" si="108"/>
        <v>0</v>
      </c>
      <c r="I411" s="35">
        <f>SUM(I413+I412)</f>
        <v>-499.7</v>
      </c>
      <c r="J411" s="35"/>
      <c r="K411" s="35"/>
      <c r="L411" s="35"/>
      <c r="M411" s="35">
        <f t="shared" si="108"/>
        <v>0</v>
      </c>
      <c r="N411" s="35">
        <f t="shared" si="108"/>
        <v>-2199</v>
      </c>
      <c r="O411" s="35"/>
      <c r="P411" s="35">
        <f t="shared" si="108"/>
        <v>0</v>
      </c>
      <c r="Q411" s="35"/>
      <c r="R411" s="31">
        <f t="shared" si="105"/>
        <v>-2698.7</v>
      </c>
      <c r="S411" s="30">
        <f t="shared" si="101"/>
        <v>14158.5</v>
      </c>
      <c r="T411" s="35">
        <f t="shared" si="107"/>
        <v>991.5</v>
      </c>
      <c r="U411" s="31">
        <f>SUM(G411+N411+P411+Q411)</f>
        <v>13167</v>
      </c>
    </row>
    <row r="412" spans="1:21" s="4" customFormat="1" ht="28.5" customHeight="1">
      <c r="A412" s="252" t="s">
        <v>991</v>
      </c>
      <c r="B412" s="274" t="s">
        <v>887</v>
      </c>
      <c r="C412" s="268" t="s">
        <v>849</v>
      </c>
      <c r="D412" s="292"/>
      <c r="E412" s="31">
        <f t="shared" si="106"/>
        <v>248.4</v>
      </c>
      <c r="F412" s="31">
        <v>248.4</v>
      </c>
      <c r="G412" s="35"/>
      <c r="H412" s="31"/>
      <c r="I412" s="35"/>
      <c r="J412" s="35"/>
      <c r="K412" s="35"/>
      <c r="L412" s="35"/>
      <c r="M412" s="35"/>
      <c r="N412" s="35"/>
      <c r="O412" s="35"/>
      <c r="P412" s="35"/>
      <c r="Q412" s="35"/>
      <c r="R412" s="31">
        <f t="shared" si="105"/>
        <v>0</v>
      </c>
      <c r="S412" s="30">
        <f>SUM(U412+T412)</f>
        <v>248.4</v>
      </c>
      <c r="T412" s="35">
        <f t="shared" si="107"/>
        <v>248.4</v>
      </c>
      <c r="U412" s="31">
        <f>SUM(G412+N412+P412+Q412)</f>
        <v>0</v>
      </c>
    </row>
    <row r="413" spans="1:21" s="4" customFormat="1" ht="47.25" customHeight="1">
      <c r="A413" s="252" t="s">
        <v>992</v>
      </c>
      <c r="B413" s="274" t="s">
        <v>887</v>
      </c>
      <c r="C413" s="268" t="s">
        <v>849</v>
      </c>
      <c r="D413" s="272">
        <v>17077</v>
      </c>
      <c r="E413" s="35">
        <f t="shared" si="106"/>
        <v>16608.8</v>
      </c>
      <c r="F413" s="37">
        <v>1242.8</v>
      </c>
      <c r="G413" s="31">
        <v>15366</v>
      </c>
      <c r="H413" s="31"/>
      <c r="I413" s="31">
        <v>-499.7</v>
      </c>
      <c r="J413" s="31"/>
      <c r="K413" s="31"/>
      <c r="L413" s="31"/>
      <c r="M413" s="31"/>
      <c r="N413" s="31">
        <v>-2199</v>
      </c>
      <c r="O413" s="31"/>
      <c r="P413" s="31"/>
      <c r="Q413" s="31"/>
      <c r="R413" s="31">
        <f t="shared" si="105"/>
        <v>-2698.7</v>
      </c>
      <c r="S413" s="30">
        <f t="shared" si="101"/>
        <v>13910.1</v>
      </c>
      <c r="T413" s="35">
        <f t="shared" si="107"/>
        <v>743.0999999999999</v>
      </c>
      <c r="U413" s="31">
        <f>SUM(G413+N413+P413+Q413)</f>
        <v>13167</v>
      </c>
    </row>
    <row r="414" spans="1:21" s="7" customFormat="1" ht="29.25" customHeight="1">
      <c r="A414" s="253" t="s">
        <v>478</v>
      </c>
      <c r="B414" s="275" t="s">
        <v>887</v>
      </c>
      <c r="C414" s="267" t="s">
        <v>152</v>
      </c>
      <c r="D414" s="30">
        <f>SUM(D415:D416)</f>
        <v>18597.6</v>
      </c>
      <c r="E414" s="30">
        <f>SUM(E415:E416)</f>
        <v>19832.4</v>
      </c>
      <c r="F414" s="30">
        <f aca="true" t="shared" si="109" ref="F414:P414">SUM(F415+F416)</f>
        <v>19832.4</v>
      </c>
      <c r="G414" s="30">
        <f t="shared" si="109"/>
        <v>0</v>
      </c>
      <c r="H414" s="30">
        <f t="shared" si="109"/>
        <v>0</v>
      </c>
      <c r="I414" s="30">
        <f>SUM(I415+I416)</f>
        <v>-76.69999999999999</v>
      </c>
      <c r="J414" s="30"/>
      <c r="K414" s="30"/>
      <c r="L414" s="30">
        <f>SUM(L415+L416)</f>
        <v>0</v>
      </c>
      <c r="M414" s="30">
        <f t="shared" si="109"/>
        <v>0</v>
      </c>
      <c r="N414" s="30">
        <f t="shared" si="109"/>
        <v>-280</v>
      </c>
      <c r="O414" s="30"/>
      <c r="P414" s="30">
        <f t="shared" si="109"/>
        <v>0</v>
      </c>
      <c r="Q414" s="30"/>
      <c r="R414" s="35">
        <f t="shared" si="105"/>
        <v>-356.7</v>
      </c>
      <c r="S414" s="30">
        <f t="shared" si="101"/>
        <v>19755.7</v>
      </c>
      <c r="T414" s="35">
        <f t="shared" si="107"/>
        <v>19755.7</v>
      </c>
      <c r="U414" s="31"/>
    </row>
    <row r="415" spans="1:21" s="4" customFormat="1" ht="30.75" customHeight="1">
      <c r="A415" s="252" t="s">
        <v>486</v>
      </c>
      <c r="B415" s="274" t="s">
        <v>887</v>
      </c>
      <c r="C415" s="268" t="s">
        <v>152</v>
      </c>
      <c r="D415" s="31">
        <v>3488.1</v>
      </c>
      <c r="E415" s="35">
        <f>SUM(F415:G415)</f>
        <v>4542.6</v>
      </c>
      <c r="F415" s="31">
        <v>4542.6</v>
      </c>
      <c r="G415" s="31">
        <f>SUM('[11]Упр.физ.культ. и спорта(содерж)'!$R$27)</f>
        <v>0</v>
      </c>
      <c r="H415" s="31"/>
      <c r="I415" s="31">
        <v>220.2</v>
      </c>
      <c r="J415" s="31"/>
      <c r="K415" s="31"/>
      <c r="L415" s="31"/>
      <c r="M415" s="31"/>
      <c r="N415" s="31"/>
      <c r="O415" s="31"/>
      <c r="P415" s="31"/>
      <c r="Q415" s="31"/>
      <c r="R415" s="31">
        <f t="shared" si="105"/>
        <v>220.2</v>
      </c>
      <c r="S415" s="30">
        <f t="shared" si="101"/>
        <v>4762.8</v>
      </c>
      <c r="T415" s="35">
        <f t="shared" si="107"/>
        <v>4762.8</v>
      </c>
      <c r="U415" s="31">
        <f>SUM(G415+N415+P415+Q415)</f>
        <v>0</v>
      </c>
    </row>
    <row r="416" spans="1:21" s="4" customFormat="1" ht="30" customHeight="1">
      <c r="A416" s="252" t="s">
        <v>625</v>
      </c>
      <c r="B416" s="274" t="s">
        <v>887</v>
      </c>
      <c r="C416" s="268" t="s">
        <v>152</v>
      </c>
      <c r="D416" s="31">
        <f>'[13]Управление ФКиС (бух)'!$Q$27</f>
        <v>15109.5</v>
      </c>
      <c r="E416" s="35">
        <f>SUM(F416:G416)</f>
        <v>15289.8</v>
      </c>
      <c r="F416" s="31">
        <v>15289.8</v>
      </c>
      <c r="G416" s="31">
        <f>SUM('[11]Упр.физ.культ. и спорта(содерж)'!$R$27)</f>
        <v>0</v>
      </c>
      <c r="H416" s="31"/>
      <c r="I416" s="31">
        <v>-296.9</v>
      </c>
      <c r="J416" s="31"/>
      <c r="K416" s="31"/>
      <c r="L416" s="31"/>
      <c r="M416" s="31"/>
      <c r="N416" s="31">
        <v>-280</v>
      </c>
      <c r="O416" s="31"/>
      <c r="P416" s="31"/>
      <c r="Q416" s="31"/>
      <c r="R416" s="31">
        <f t="shared" si="105"/>
        <v>-576.9</v>
      </c>
      <c r="S416" s="30">
        <f t="shared" si="101"/>
        <v>14712.9</v>
      </c>
      <c r="T416" s="35">
        <f>SUM(F416+I416+K416+L416+M416+N416)</f>
        <v>14712.9</v>
      </c>
      <c r="U416" s="31"/>
    </row>
    <row r="417" spans="1:21" s="4" customFormat="1" ht="27.75" customHeight="1">
      <c r="A417" s="253" t="s">
        <v>751</v>
      </c>
      <c r="B417" s="275" t="s">
        <v>1043</v>
      </c>
      <c r="C417" s="267" t="s">
        <v>848</v>
      </c>
      <c r="D417" s="36">
        <f aca="true" t="shared" si="110" ref="D417:Q418">SUM(D418)</f>
        <v>7840.6</v>
      </c>
      <c r="E417" s="36">
        <f t="shared" si="110"/>
        <v>9088.6</v>
      </c>
      <c r="F417" s="36">
        <f>SUM(F418)</f>
        <v>8588.6</v>
      </c>
      <c r="G417" s="36">
        <f t="shared" si="110"/>
        <v>500</v>
      </c>
      <c r="H417" s="33">
        <f t="shared" si="110"/>
        <v>0</v>
      </c>
      <c r="I417" s="36">
        <f>SUM(I418)</f>
        <v>0</v>
      </c>
      <c r="J417" s="36"/>
      <c r="K417" s="36">
        <f>SUM(K418)</f>
        <v>45.5</v>
      </c>
      <c r="L417" s="36">
        <f t="shared" si="110"/>
        <v>0</v>
      </c>
      <c r="M417" s="33">
        <f t="shared" si="110"/>
        <v>0</v>
      </c>
      <c r="N417" s="33">
        <f t="shared" si="110"/>
        <v>0</v>
      </c>
      <c r="O417" s="33"/>
      <c r="P417" s="33">
        <f t="shared" si="110"/>
        <v>0</v>
      </c>
      <c r="Q417" s="36">
        <f>SUM(Q418)</f>
        <v>0</v>
      </c>
      <c r="R417" s="35">
        <f t="shared" si="105"/>
        <v>45.5</v>
      </c>
      <c r="S417" s="30">
        <f t="shared" si="101"/>
        <v>9134.1</v>
      </c>
      <c r="T417" s="35">
        <f t="shared" si="107"/>
        <v>8634.1</v>
      </c>
      <c r="U417" s="31">
        <f>SUM(G417+N417+P417+Q417)</f>
        <v>500</v>
      </c>
    </row>
    <row r="418" spans="1:21" s="4" customFormat="1" ht="31.5" customHeight="1">
      <c r="A418" s="253" t="s">
        <v>752</v>
      </c>
      <c r="B418" s="275" t="s">
        <v>1043</v>
      </c>
      <c r="C418" s="267" t="s">
        <v>849</v>
      </c>
      <c r="D418" s="35">
        <f t="shared" si="110"/>
        <v>7840.6</v>
      </c>
      <c r="E418" s="35">
        <f t="shared" si="110"/>
        <v>9088.6</v>
      </c>
      <c r="F418" s="35">
        <f>SUM(F419)</f>
        <v>8588.6</v>
      </c>
      <c r="G418" s="35">
        <f t="shared" si="110"/>
        <v>500</v>
      </c>
      <c r="H418" s="35">
        <f t="shared" si="110"/>
        <v>0</v>
      </c>
      <c r="I418" s="35">
        <f>SUM(I419)</f>
        <v>0</v>
      </c>
      <c r="J418" s="35"/>
      <c r="K418" s="35">
        <f>SUM(K419)</f>
        <v>45.5</v>
      </c>
      <c r="L418" s="35">
        <f t="shared" si="110"/>
        <v>0</v>
      </c>
      <c r="M418" s="35">
        <f t="shared" si="110"/>
        <v>0</v>
      </c>
      <c r="N418" s="35">
        <f t="shared" si="110"/>
        <v>0</v>
      </c>
      <c r="O418" s="35"/>
      <c r="P418" s="35">
        <f t="shared" si="110"/>
        <v>0</v>
      </c>
      <c r="Q418" s="35">
        <f t="shared" si="110"/>
        <v>0</v>
      </c>
      <c r="R418" s="31">
        <f t="shared" si="105"/>
        <v>45.5</v>
      </c>
      <c r="S418" s="30">
        <f t="shared" si="101"/>
        <v>9134.1</v>
      </c>
      <c r="T418" s="35">
        <f t="shared" si="107"/>
        <v>8634.1</v>
      </c>
      <c r="U418" s="31">
        <f>SUM(G418+N418+P418+Q418)</f>
        <v>500</v>
      </c>
    </row>
    <row r="419" spans="1:21" s="4" customFormat="1" ht="28.5" customHeight="1">
      <c r="A419" s="252" t="s">
        <v>76</v>
      </c>
      <c r="B419" s="274" t="s">
        <v>1043</v>
      </c>
      <c r="C419" s="268" t="s">
        <v>849</v>
      </c>
      <c r="D419" s="31">
        <f>SUM('[14]1202 Мегионские новости'!$Q$27)</f>
        <v>7840.6</v>
      </c>
      <c r="E419" s="35">
        <f>SUM(F419:G419)</f>
        <v>9088.6</v>
      </c>
      <c r="F419" s="31">
        <v>8588.6</v>
      </c>
      <c r="G419" s="31">
        <v>500</v>
      </c>
      <c r="H419" s="33"/>
      <c r="I419" s="31"/>
      <c r="J419" s="31"/>
      <c r="K419" s="31">
        <v>45.5</v>
      </c>
      <c r="L419" s="31"/>
      <c r="M419" s="31"/>
      <c r="N419" s="31"/>
      <c r="O419" s="31"/>
      <c r="P419" s="31"/>
      <c r="Q419" s="31"/>
      <c r="R419" s="31">
        <f t="shared" si="105"/>
        <v>45.5</v>
      </c>
      <c r="S419" s="30">
        <f t="shared" si="101"/>
        <v>9134.1</v>
      </c>
      <c r="T419" s="35">
        <f t="shared" si="107"/>
        <v>8634.1</v>
      </c>
      <c r="U419" s="31">
        <f>SUM(G419+N419+P419+Q419)</f>
        <v>500</v>
      </c>
    </row>
    <row r="420" spans="1:21" s="4" customFormat="1" ht="29.25" customHeight="1">
      <c r="A420" s="253" t="s">
        <v>753</v>
      </c>
      <c r="B420" s="267" t="s">
        <v>888</v>
      </c>
      <c r="C420" s="267" t="s">
        <v>848</v>
      </c>
      <c r="D420" s="33">
        <f>SUM(D421)</f>
        <v>300</v>
      </c>
      <c r="E420" s="35">
        <f>SUM(F420:G420)</f>
        <v>1120</v>
      </c>
      <c r="F420" s="33">
        <f aca="true" t="shared" si="111" ref="F420:P420">SUM(F421)</f>
        <v>1120</v>
      </c>
      <c r="G420" s="33">
        <f t="shared" si="111"/>
        <v>0</v>
      </c>
      <c r="H420" s="33">
        <f t="shared" si="111"/>
        <v>0</v>
      </c>
      <c r="I420" s="33">
        <f>SUM(I421)</f>
        <v>0</v>
      </c>
      <c r="J420" s="33"/>
      <c r="K420" s="33">
        <f>SUM(K421)</f>
        <v>0</v>
      </c>
      <c r="L420" s="33">
        <f t="shared" si="111"/>
        <v>0</v>
      </c>
      <c r="M420" s="33">
        <f t="shared" si="111"/>
        <v>0</v>
      </c>
      <c r="N420" s="33">
        <f t="shared" si="111"/>
        <v>0</v>
      </c>
      <c r="O420" s="33"/>
      <c r="P420" s="33">
        <f t="shared" si="111"/>
        <v>0</v>
      </c>
      <c r="Q420" s="33"/>
      <c r="R420" s="31">
        <f t="shared" si="105"/>
        <v>0</v>
      </c>
      <c r="S420" s="30">
        <f t="shared" si="101"/>
        <v>1120</v>
      </c>
      <c r="T420" s="35">
        <f t="shared" si="107"/>
        <v>1120</v>
      </c>
      <c r="U420" s="35">
        <f>SUM(G420+N420+P420+Q420)</f>
        <v>0</v>
      </c>
    </row>
    <row r="421" spans="1:21" s="4" customFormat="1" ht="29.25" customHeight="1">
      <c r="A421" s="252" t="s">
        <v>754</v>
      </c>
      <c r="B421" s="268" t="s">
        <v>888</v>
      </c>
      <c r="C421" s="268" t="s">
        <v>847</v>
      </c>
      <c r="D421" s="34">
        <v>300</v>
      </c>
      <c r="E421" s="35">
        <f>SUM(F421:G421)</f>
        <v>1120</v>
      </c>
      <c r="F421" s="34">
        <v>1120</v>
      </c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1">
        <f t="shared" si="105"/>
        <v>0</v>
      </c>
      <c r="S421" s="30">
        <f>SUM(U421+T421)</f>
        <v>1120</v>
      </c>
      <c r="T421" s="35">
        <f t="shared" si="107"/>
        <v>1120</v>
      </c>
      <c r="U421" s="31">
        <f>SUM(G421+N421+P421+Q421)</f>
        <v>0</v>
      </c>
    </row>
    <row r="422" spans="1:21" s="4" customFormat="1" ht="48" customHeight="1">
      <c r="A422" s="253" t="s">
        <v>281</v>
      </c>
      <c r="B422" s="267"/>
      <c r="C422" s="267"/>
      <c r="D422" s="30">
        <f>SUM(D13+D43+D65+D123+D161+D309+D351+D375+D405+D417+D420)</f>
        <v>2738917.1</v>
      </c>
      <c r="E422" s="35">
        <f>SUM(F422:G422)</f>
        <v>3721838.9000000004</v>
      </c>
      <c r="F422" s="30">
        <f aca="true" t="shared" si="112" ref="F422:Q422">SUM(F13+F43+F65+F123+F161+F309+F351+F375+F405+F417+F420)</f>
        <v>2078654.0000000002</v>
      </c>
      <c r="G422" s="30">
        <f t="shared" si="112"/>
        <v>1643184.9</v>
      </c>
      <c r="H422" s="30" t="e">
        <f t="shared" si="112"/>
        <v>#REF!</v>
      </c>
      <c r="I422" s="30">
        <f t="shared" si="112"/>
        <v>10000</v>
      </c>
      <c r="J422" s="30">
        <f t="shared" si="112"/>
        <v>0</v>
      </c>
      <c r="K422" s="30">
        <f t="shared" si="112"/>
        <v>59091.799999999996</v>
      </c>
      <c r="L422" s="30">
        <f t="shared" si="112"/>
        <v>0</v>
      </c>
      <c r="M422" s="30">
        <f t="shared" si="112"/>
        <v>0</v>
      </c>
      <c r="N422" s="30">
        <f t="shared" si="112"/>
        <v>0</v>
      </c>
      <c r="O422" s="30">
        <f t="shared" si="112"/>
        <v>0</v>
      </c>
      <c r="P422" s="30">
        <f t="shared" si="112"/>
        <v>-25757.499999999996</v>
      </c>
      <c r="Q422" s="30">
        <f t="shared" si="112"/>
        <v>0</v>
      </c>
      <c r="R422" s="35">
        <f>SUM(I422:Q422)</f>
        <v>43334.29999999999</v>
      </c>
      <c r="S422" s="30">
        <f>SUM(U422+T422)</f>
        <v>3765173.2</v>
      </c>
      <c r="T422" s="30">
        <f>SUM(T13+T43+T65+T123+T161+T309+T351+T375+T405+T417+T420)</f>
        <v>2147745.8000000003</v>
      </c>
      <c r="U422" s="30">
        <f>SUM(U13+U43+U65+U123+U161+U309+U351+U375+U405+U417+U420)</f>
        <v>1617427.4000000001</v>
      </c>
    </row>
    <row r="423" spans="1:17" s="4" customFormat="1" ht="6" customHeight="1">
      <c r="A423" s="15"/>
      <c r="B423" s="191"/>
      <c r="C423" s="191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</row>
    <row r="424" spans="1:17" s="4" customFormat="1" ht="16.5" customHeight="1" hidden="1">
      <c r="A424" s="15" t="s">
        <v>756</v>
      </c>
      <c r="B424" s="191"/>
      <c r="C424" s="191"/>
      <c r="E424" s="11">
        <f>SUM(G424+F424)</f>
        <v>2598547.4</v>
      </c>
      <c r="F424" s="11">
        <v>1654188.3</v>
      </c>
      <c r="G424" s="11">
        <v>944359.1</v>
      </c>
      <c r="H424" s="11"/>
      <c r="I424" s="11"/>
      <c r="J424" s="11"/>
      <c r="K424" s="11"/>
      <c r="L424" s="11"/>
      <c r="M424" s="11"/>
      <c r="N424" s="11"/>
      <c r="O424" s="11"/>
      <c r="P424" s="11"/>
      <c r="Q424" s="11"/>
    </row>
    <row r="425" spans="1:17" s="4" customFormat="1" ht="26.25" customHeight="1" hidden="1">
      <c r="A425" s="15" t="s">
        <v>757</v>
      </c>
      <c r="B425" s="191"/>
      <c r="C425" s="191"/>
      <c r="E425" s="11">
        <v>99258.8</v>
      </c>
      <c r="F425" s="11">
        <v>25491.8</v>
      </c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</row>
    <row r="426" spans="1:17" s="4" customFormat="1" ht="24" customHeight="1" hidden="1">
      <c r="A426" s="15"/>
      <c r="B426" s="191"/>
      <c r="C426" s="191"/>
      <c r="E426" s="11">
        <f>SUM(E424:E425)</f>
        <v>2697806.1999999997</v>
      </c>
      <c r="F426" s="11">
        <f>SUM(F424:F425)</f>
        <v>1679680.1</v>
      </c>
      <c r="G426" s="11">
        <f>SUM(G424:G425)</f>
        <v>944359.1</v>
      </c>
      <c r="H426" s="11"/>
      <c r="I426" s="11"/>
      <c r="J426" s="11"/>
      <c r="K426" s="11"/>
      <c r="L426" s="11"/>
      <c r="M426" s="11"/>
      <c r="N426" s="11"/>
      <c r="O426" s="11"/>
      <c r="P426" s="11"/>
      <c r="Q426" s="11"/>
    </row>
    <row r="427" spans="1:17" s="4" customFormat="1" ht="20.25" hidden="1">
      <c r="A427" s="10"/>
      <c r="B427" s="191"/>
      <c r="C427" s="191"/>
      <c r="E427" s="9"/>
      <c r="F427" s="8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</row>
    <row r="428" spans="1:17" s="4" customFormat="1" ht="20.25" hidden="1">
      <c r="A428" s="15"/>
      <c r="B428" s="191"/>
      <c r="C428" s="191"/>
      <c r="E428" s="10"/>
      <c r="F428" s="11">
        <f>SUM(F424+E425-F422)</f>
        <v>-325206.90000000014</v>
      </c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</row>
    <row r="429" spans="1:21" s="4" customFormat="1" ht="17.25" customHeight="1">
      <c r="A429" s="15"/>
      <c r="B429" s="191"/>
      <c r="C429" s="191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1"/>
      <c r="T429" s="86"/>
      <c r="U429" s="86"/>
    </row>
    <row r="430" spans="1:21" s="13" customFormat="1" ht="38.25" customHeight="1">
      <c r="A430" s="201" t="s">
        <v>763</v>
      </c>
      <c r="B430" s="202"/>
      <c r="C430" s="202"/>
      <c r="D430" s="203"/>
      <c r="E430" s="204"/>
      <c r="F430" s="203"/>
      <c r="G430" s="204" t="s">
        <v>764</v>
      </c>
      <c r="H430" s="204"/>
      <c r="I430" s="204"/>
      <c r="J430" s="204"/>
      <c r="K430" s="204"/>
      <c r="L430" s="204"/>
      <c r="M430" s="204"/>
      <c r="N430" s="204"/>
      <c r="O430" s="204"/>
      <c r="P430" s="14"/>
      <c r="Q430" s="14"/>
      <c r="R430" s="14"/>
      <c r="S430" s="14"/>
      <c r="T430" s="14"/>
      <c r="U430" s="14"/>
    </row>
    <row r="431" spans="1:18" s="13" customFormat="1" ht="22.5" customHeight="1">
      <c r="A431" s="201"/>
      <c r="B431" s="202"/>
      <c r="C431" s="202"/>
      <c r="D431" s="203"/>
      <c r="E431" s="203"/>
      <c r="F431" s="203"/>
      <c r="G431" s="203"/>
      <c r="H431" s="203"/>
      <c r="I431" s="203"/>
      <c r="J431" s="203"/>
      <c r="K431" s="203"/>
      <c r="L431" s="203"/>
      <c r="M431" s="203"/>
      <c r="N431" s="203"/>
      <c r="O431" s="203"/>
      <c r="R431" s="14"/>
    </row>
    <row r="432" spans="1:21" s="13" customFormat="1" ht="30.75" customHeight="1">
      <c r="A432" s="201" t="s">
        <v>725</v>
      </c>
      <c r="B432" s="202"/>
      <c r="C432" s="202"/>
      <c r="D432" s="203"/>
      <c r="E432" s="203"/>
      <c r="F432" s="203"/>
      <c r="G432" s="203" t="s">
        <v>724</v>
      </c>
      <c r="H432" s="204"/>
      <c r="I432" s="203"/>
      <c r="J432" s="203"/>
      <c r="K432" s="203"/>
      <c r="L432" s="203"/>
      <c r="M432" s="203"/>
      <c r="N432" s="203"/>
      <c r="O432" s="203"/>
      <c r="S432" s="14"/>
      <c r="U432" s="14"/>
    </row>
    <row r="433" spans="1:21" ht="20.25">
      <c r="A433" s="12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U433" s="28"/>
    </row>
    <row r="434" spans="1:17" ht="20.25">
      <c r="A434" s="15"/>
      <c r="E434" s="10"/>
      <c r="F434" s="10"/>
      <c r="G434" s="10"/>
      <c r="H434" s="11"/>
      <c r="I434" s="10"/>
      <c r="J434" s="10"/>
      <c r="K434" s="10"/>
      <c r="L434" s="10"/>
      <c r="M434" s="10"/>
      <c r="N434" s="10"/>
      <c r="O434" s="10"/>
      <c r="P434" s="10"/>
      <c r="Q434" s="10"/>
    </row>
    <row r="435" spans="1:17" ht="20.25">
      <c r="A435" s="15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</row>
    <row r="436" spans="1:17" ht="20.25">
      <c r="A436" s="15"/>
      <c r="E436" s="10"/>
      <c r="F436" s="10"/>
      <c r="G436" s="10"/>
      <c r="H436" s="11"/>
      <c r="I436" s="10"/>
      <c r="J436" s="10"/>
      <c r="K436" s="10"/>
      <c r="L436" s="10"/>
      <c r="M436" s="10"/>
      <c r="N436" s="10"/>
      <c r="O436" s="10"/>
      <c r="P436" s="10"/>
      <c r="Q436" s="10"/>
    </row>
    <row r="437" spans="1:17" ht="20.25">
      <c r="A437" s="15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</row>
    <row r="438" spans="1:17" ht="20.25">
      <c r="A438" s="15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</row>
    <row r="439" spans="1:17" ht="20.25">
      <c r="A439" s="15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</row>
    <row r="440" spans="1:17" ht="20.25">
      <c r="A440" s="15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</row>
    <row r="441" spans="1:17" ht="20.25">
      <c r="A441" s="15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</row>
    <row r="442" spans="1:17" ht="20.25">
      <c r="A442" s="15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</row>
    <row r="443" spans="1:17" ht="20.25">
      <c r="A443" s="15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</row>
    <row r="444" spans="1:17" ht="20.25">
      <c r="A444" s="15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</row>
    <row r="445" spans="1:17" ht="20.25">
      <c r="A445" s="15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</row>
    <row r="446" spans="1:17" ht="20.25">
      <c r="A446" s="15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</row>
    <row r="447" spans="1:17" ht="20.25">
      <c r="A447" s="15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</row>
    <row r="448" spans="1:17" ht="20.25">
      <c r="A448" s="15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</row>
    <row r="449" spans="1:17" ht="20.25">
      <c r="A449" s="15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</row>
    <row r="450" ht="20.25">
      <c r="A450" s="15"/>
    </row>
    <row r="451" ht="20.25">
      <c r="A451" s="15"/>
    </row>
    <row r="452" ht="20.25">
      <c r="A452" s="15"/>
    </row>
    <row r="453" ht="20.25">
      <c r="A453" s="15"/>
    </row>
    <row r="454" ht="20.25">
      <c r="A454" s="15"/>
    </row>
    <row r="455" ht="20.25">
      <c r="A455" s="15"/>
    </row>
    <row r="456" ht="20.25">
      <c r="A456" s="15"/>
    </row>
    <row r="457" ht="20.25">
      <c r="A457" s="15"/>
    </row>
    <row r="458" ht="20.25">
      <c r="A458" s="15"/>
    </row>
    <row r="459" ht="20.25">
      <c r="A459" s="15"/>
    </row>
    <row r="460" ht="20.25">
      <c r="A460" s="15"/>
    </row>
    <row r="461" ht="20.25">
      <c r="A461" s="15"/>
    </row>
    <row r="462" ht="20.25">
      <c r="A462" s="15"/>
    </row>
    <row r="463" ht="20.25">
      <c r="A463" s="15"/>
    </row>
    <row r="464" ht="20.25">
      <c r="A464" s="15"/>
    </row>
    <row r="465" ht="20.25">
      <c r="A465" s="15"/>
    </row>
    <row r="466" ht="20.25">
      <c r="A466" s="15"/>
    </row>
    <row r="467" ht="20.25">
      <c r="A467" s="15"/>
    </row>
    <row r="468" ht="20.25">
      <c r="A468" s="15"/>
    </row>
    <row r="469" ht="20.25">
      <c r="A469" s="15"/>
    </row>
    <row r="470" ht="20.25">
      <c r="A470" s="15"/>
    </row>
    <row r="471" ht="20.25">
      <c r="A471" s="15"/>
    </row>
    <row r="472" ht="20.25">
      <c r="A472" s="15"/>
    </row>
    <row r="473" ht="20.25">
      <c r="A473" s="15"/>
    </row>
    <row r="474" ht="20.25">
      <c r="A474" s="15"/>
    </row>
    <row r="475" ht="20.25">
      <c r="A475" s="15"/>
    </row>
    <row r="476" ht="20.25">
      <c r="A476" s="15"/>
    </row>
    <row r="477" ht="20.25">
      <c r="A477" s="15"/>
    </row>
    <row r="478" ht="20.25">
      <c r="A478" s="15"/>
    </row>
    <row r="479" ht="20.25">
      <c r="A479" s="15"/>
    </row>
    <row r="480" ht="20.25">
      <c r="A480" s="15"/>
    </row>
    <row r="481" ht="20.25">
      <c r="A481" s="15"/>
    </row>
    <row r="482" ht="20.25">
      <c r="A482" s="15"/>
    </row>
    <row r="483" ht="20.25">
      <c r="A483" s="15"/>
    </row>
    <row r="484" ht="20.25">
      <c r="A484" s="15"/>
    </row>
    <row r="485" ht="20.25">
      <c r="A485" s="15"/>
    </row>
    <row r="486" ht="20.25">
      <c r="A486" s="15"/>
    </row>
    <row r="487" ht="20.25">
      <c r="A487" s="15"/>
    </row>
    <row r="488" ht="20.25">
      <c r="A488" s="15"/>
    </row>
    <row r="489" ht="20.25">
      <c r="A489" s="15"/>
    </row>
    <row r="490" ht="20.25">
      <c r="A490" s="15"/>
    </row>
    <row r="491" ht="20.25">
      <c r="A491" s="15"/>
    </row>
    <row r="492" ht="20.25">
      <c r="A492" s="15"/>
    </row>
    <row r="493" ht="20.25">
      <c r="A493" s="15"/>
    </row>
    <row r="494" ht="20.25">
      <c r="A494" s="15"/>
    </row>
    <row r="495" ht="20.25">
      <c r="A495" s="15"/>
    </row>
    <row r="496" ht="20.25">
      <c r="A496" s="15"/>
    </row>
    <row r="497" ht="20.25">
      <c r="A497" s="15"/>
    </row>
    <row r="498" ht="20.25">
      <c r="A498" s="15"/>
    </row>
    <row r="499" ht="20.25">
      <c r="A499" s="15"/>
    </row>
    <row r="500" ht="20.25">
      <c r="A500" s="15"/>
    </row>
    <row r="501" ht="20.25">
      <c r="A501" s="15"/>
    </row>
    <row r="502" ht="20.25">
      <c r="A502" s="15"/>
    </row>
    <row r="503" ht="20.25">
      <c r="A503" s="15"/>
    </row>
    <row r="504" ht="20.25">
      <c r="A504" s="15"/>
    </row>
    <row r="505" ht="20.25">
      <c r="A505" s="15"/>
    </row>
    <row r="506" ht="20.25">
      <c r="A506" s="15"/>
    </row>
    <row r="507" ht="20.25">
      <c r="A507" s="15"/>
    </row>
    <row r="508" ht="20.25">
      <c r="A508" s="15"/>
    </row>
    <row r="509" ht="20.25">
      <c r="A509" s="15"/>
    </row>
    <row r="510" ht="20.25">
      <c r="A510" s="15"/>
    </row>
    <row r="511" ht="20.25">
      <c r="A511" s="15"/>
    </row>
    <row r="512" ht="20.25">
      <c r="A512" s="15"/>
    </row>
    <row r="513" ht="20.25">
      <c r="A513" s="15"/>
    </row>
    <row r="514" ht="20.25">
      <c r="A514" s="15"/>
    </row>
    <row r="515" ht="20.25">
      <c r="A515" s="15"/>
    </row>
    <row r="516" ht="20.25">
      <c r="A516" s="15"/>
    </row>
    <row r="517" ht="20.25">
      <c r="A517" s="15"/>
    </row>
    <row r="518" ht="20.25">
      <c r="A518" s="15"/>
    </row>
    <row r="519" ht="20.25">
      <c r="A519" s="15"/>
    </row>
    <row r="520" ht="20.25">
      <c r="A520" s="15"/>
    </row>
    <row r="521" ht="20.25">
      <c r="A521" s="15"/>
    </row>
    <row r="522" ht="20.25">
      <c r="A522" s="15"/>
    </row>
    <row r="523" ht="20.25">
      <c r="A523" s="15"/>
    </row>
    <row r="524" ht="20.25">
      <c r="A524" s="15"/>
    </row>
    <row r="525" ht="20.25">
      <c r="A525" s="15"/>
    </row>
    <row r="526" ht="20.25">
      <c r="A526" s="15"/>
    </row>
    <row r="527" ht="20.25">
      <c r="A527" s="15"/>
    </row>
    <row r="528" ht="20.25">
      <c r="A528" s="15"/>
    </row>
    <row r="529" ht="20.25">
      <c r="A529" s="15"/>
    </row>
    <row r="530" ht="20.25">
      <c r="A530" s="15"/>
    </row>
    <row r="531" ht="20.25">
      <c r="A531" s="15"/>
    </row>
    <row r="532" ht="20.25">
      <c r="A532" s="15"/>
    </row>
    <row r="533" ht="20.25">
      <c r="A533" s="15"/>
    </row>
    <row r="534" ht="20.25">
      <c r="A534" s="15"/>
    </row>
    <row r="535" ht="20.25">
      <c r="A535" s="15"/>
    </row>
    <row r="536" ht="20.25">
      <c r="A536" s="15"/>
    </row>
    <row r="537" ht="20.25">
      <c r="A537" s="15"/>
    </row>
    <row r="538" ht="20.25">
      <c r="A538" s="15"/>
    </row>
    <row r="539" ht="20.25">
      <c r="A539" s="15"/>
    </row>
    <row r="540" ht="20.25">
      <c r="A540" s="15"/>
    </row>
    <row r="541" ht="20.25">
      <c r="A541" s="15"/>
    </row>
    <row r="542" ht="20.25">
      <c r="A542" s="15"/>
    </row>
    <row r="543" ht="20.25">
      <c r="A543" s="15"/>
    </row>
    <row r="544" ht="20.25">
      <c r="A544" s="15"/>
    </row>
    <row r="545" ht="20.25">
      <c r="A545" s="15"/>
    </row>
    <row r="546" ht="20.25">
      <c r="A546" s="15"/>
    </row>
    <row r="547" ht="20.25">
      <c r="A547" s="15"/>
    </row>
    <row r="548" ht="20.25">
      <c r="A548" s="15"/>
    </row>
    <row r="549" ht="20.25">
      <c r="A549" s="15"/>
    </row>
    <row r="550" ht="20.25">
      <c r="A550" s="15"/>
    </row>
    <row r="551" ht="20.25">
      <c r="A551" s="15"/>
    </row>
    <row r="552" ht="20.25">
      <c r="A552" s="15"/>
    </row>
    <row r="553" ht="20.25">
      <c r="A553" s="15"/>
    </row>
    <row r="554" ht="20.25">
      <c r="A554" s="15"/>
    </row>
    <row r="555" ht="20.25">
      <c r="A555" s="15"/>
    </row>
    <row r="556" ht="20.25">
      <c r="A556" s="15"/>
    </row>
    <row r="557" ht="20.25">
      <c r="A557" s="15"/>
    </row>
    <row r="558" ht="20.25">
      <c r="A558" s="15"/>
    </row>
    <row r="559" ht="20.25">
      <c r="A559" s="15"/>
    </row>
    <row r="560" ht="20.25">
      <c r="A560" s="15"/>
    </row>
    <row r="561" ht="20.25">
      <c r="A561" s="15"/>
    </row>
    <row r="562" ht="20.25">
      <c r="A562" s="15"/>
    </row>
    <row r="563" ht="20.25">
      <c r="A563" s="15"/>
    </row>
    <row r="564" ht="20.25">
      <c r="A564" s="15"/>
    </row>
    <row r="565" ht="20.25">
      <c r="A565" s="15"/>
    </row>
    <row r="566" ht="20.25">
      <c r="A566" s="15"/>
    </row>
    <row r="567" ht="20.25">
      <c r="A567" s="15"/>
    </row>
    <row r="568" ht="20.25">
      <c r="A568" s="15"/>
    </row>
    <row r="569" ht="20.25">
      <c r="A569" s="15"/>
    </row>
    <row r="570" ht="20.25">
      <c r="A570" s="15"/>
    </row>
    <row r="571" ht="20.25">
      <c r="A571" s="15"/>
    </row>
    <row r="572" ht="20.25">
      <c r="A572" s="15"/>
    </row>
    <row r="573" ht="20.25">
      <c r="A573" s="15"/>
    </row>
    <row r="574" ht="20.25">
      <c r="A574" s="15"/>
    </row>
    <row r="575" ht="20.25">
      <c r="A575" s="15"/>
    </row>
    <row r="576" ht="20.25">
      <c r="A576" s="15"/>
    </row>
    <row r="577" ht="20.25">
      <c r="A577" s="15"/>
    </row>
    <row r="578" ht="20.25">
      <c r="A578" s="15"/>
    </row>
    <row r="579" ht="20.25">
      <c r="A579" s="15"/>
    </row>
    <row r="580" ht="20.25">
      <c r="A580" s="15"/>
    </row>
    <row r="581" ht="20.25">
      <c r="A581" s="15"/>
    </row>
    <row r="582" ht="20.25">
      <c r="A582" s="15"/>
    </row>
    <row r="583" ht="20.25">
      <c r="A583" s="15"/>
    </row>
    <row r="584" ht="20.25">
      <c r="A584" s="15"/>
    </row>
    <row r="585" ht="20.25">
      <c r="A585" s="15"/>
    </row>
    <row r="586" ht="20.25">
      <c r="A586" s="15"/>
    </row>
    <row r="587" ht="20.25">
      <c r="A587" s="15"/>
    </row>
    <row r="588" ht="20.25">
      <c r="A588" s="15"/>
    </row>
    <row r="589" ht="20.25">
      <c r="A589" s="15"/>
    </row>
    <row r="590" ht="20.25">
      <c r="A590" s="15"/>
    </row>
    <row r="591" ht="20.25">
      <c r="A591" s="15"/>
    </row>
    <row r="592" ht="20.25">
      <c r="A592" s="15"/>
    </row>
    <row r="593" ht="20.25">
      <c r="A593" s="15"/>
    </row>
    <row r="594" ht="20.25">
      <c r="A594" s="15"/>
    </row>
    <row r="595" ht="20.25">
      <c r="A595" s="15"/>
    </row>
    <row r="596" ht="20.25">
      <c r="A596" s="15"/>
    </row>
    <row r="597" ht="20.25">
      <c r="A597" s="15"/>
    </row>
    <row r="598" ht="20.25">
      <c r="A598" s="15"/>
    </row>
    <row r="599" ht="20.25">
      <c r="A599" s="15"/>
    </row>
    <row r="600" ht="20.25">
      <c r="A600" s="15"/>
    </row>
    <row r="601" ht="20.25">
      <c r="A601" s="15"/>
    </row>
    <row r="602" ht="20.25">
      <c r="A602" s="15"/>
    </row>
    <row r="603" ht="20.25">
      <c r="A603" s="15"/>
    </row>
    <row r="604" ht="20.25">
      <c r="A604" s="15"/>
    </row>
    <row r="605" ht="20.25">
      <c r="A605" s="15"/>
    </row>
    <row r="606" ht="20.25">
      <c r="A606" s="15"/>
    </row>
    <row r="607" ht="20.25">
      <c r="A607" s="15"/>
    </row>
    <row r="608" ht="20.25">
      <c r="A608" s="15"/>
    </row>
    <row r="609" ht="20.25">
      <c r="A609" s="15"/>
    </row>
    <row r="610" ht="20.25">
      <c r="A610" s="15"/>
    </row>
    <row r="611" ht="20.25">
      <c r="A611" s="15"/>
    </row>
    <row r="612" ht="20.25">
      <c r="A612" s="15"/>
    </row>
    <row r="613" ht="20.25">
      <c r="A613" s="15"/>
    </row>
    <row r="614" ht="20.25">
      <c r="A614" s="15"/>
    </row>
    <row r="615" ht="20.25">
      <c r="A615" s="15"/>
    </row>
    <row r="616" ht="20.25">
      <c r="A616" s="15"/>
    </row>
    <row r="617" ht="20.25">
      <c r="A617" s="15"/>
    </row>
    <row r="618" ht="20.25">
      <c r="A618" s="15"/>
    </row>
    <row r="619" ht="20.25">
      <c r="A619" s="15"/>
    </row>
    <row r="620" ht="20.25">
      <c r="A620" s="15"/>
    </row>
    <row r="621" ht="20.25">
      <c r="A621" s="15"/>
    </row>
    <row r="622" ht="20.25">
      <c r="A622" s="15"/>
    </row>
    <row r="623" ht="20.25">
      <c r="A623" s="15"/>
    </row>
    <row r="624" ht="20.25">
      <c r="A624" s="15"/>
    </row>
    <row r="625" ht="20.25">
      <c r="A625" s="15"/>
    </row>
    <row r="626" ht="20.25">
      <c r="A626" s="15"/>
    </row>
    <row r="627" ht="20.25">
      <c r="A627" s="15"/>
    </row>
    <row r="628" ht="20.25">
      <c r="A628" s="15"/>
    </row>
    <row r="629" ht="20.25">
      <c r="A629" s="15"/>
    </row>
    <row r="630" ht="20.25">
      <c r="A630" s="15"/>
    </row>
    <row r="631" ht="20.25">
      <c r="A631" s="15"/>
    </row>
    <row r="632" ht="20.25">
      <c r="A632" s="15"/>
    </row>
    <row r="633" ht="20.25">
      <c r="A633" s="15"/>
    </row>
    <row r="634" ht="20.25">
      <c r="A634" s="15"/>
    </row>
    <row r="635" ht="20.25">
      <c r="A635" s="15"/>
    </row>
    <row r="636" ht="20.25">
      <c r="A636" s="15"/>
    </row>
    <row r="637" ht="20.25">
      <c r="A637" s="15"/>
    </row>
    <row r="638" ht="20.25">
      <c r="A638" s="15"/>
    </row>
    <row r="639" ht="20.25">
      <c r="A639" s="15"/>
    </row>
    <row r="640" ht="20.25">
      <c r="A640" s="15"/>
    </row>
    <row r="641" ht="20.25">
      <c r="A641" s="15"/>
    </row>
    <row r="642" ht="20.25">
      <c r="A642" s="15"/>
    </row>
    <row r="643" ht="20.25">
      <c r="A643" s="15"/>
    </row>
    <row r="644" ht="20.25">
      <c r="A644" s="15"/>
    </row>
    <row r="645" ht="20.25">
      <c r="A645" s="15"/>
    </row>
    <row r="646" ht="20.25">
      <c r="A646" s="15"/>
    </row>
    <row r="647" ht="20.25">
      <c r="A647" s="15"/>
    </row>
    <row r="648" ht="20.25">
      <c r="A648" s="15"/>
    </row>
    <row r="649" ht="20.25">
      <c r="A649" s="15"/>
    </row>
    <row r="650" ht="20.25">
      <c r="A650" s="15"/>
    </row>
    <row r="651" ht="20.25">
      <c r="A651" s="15"/>
    </row>
    <row r="652" ht="20.25">
      <c r="A652" s="15"/>
    </row>
    <row r="653" ht="20.25">
      <c r="A653" s="15"/>
    </row>
    <row r="654" ht="20.25">
      <c r="A654" s="15"/>
    </row>
    <row r="655" ht="20.25">
      <c r="A655" s="15"/>
    </row>
    <row r="656" ht="20.25">
      <c r="A656" s="15"/>
    </row>
    <row r="657" ht="20.25">
      <c r="A657" s="15"/>
    </row>
    <row r="658" ht="20.25">
      <c r="A658" s="15"/>
    </row>
    <row r="659" ht="20.25">
      <c r="A659" s="15"/>
    </row>
    <row r="660" ht="20.25">
      <c r="A660" s="15"/>
    </row>
    <row r="661" ht="20.25">
      <c r="A661" s="15"/>
    </row>
    <row r="662" ht="20.25">
      <c r="A662" s="15"/>
    </row>
    <row r="663" ht="20.25">
      <c r="A663" s="15"/>
    </row>
    <row r="664" ht="20.25">
      <c r="A664" s="15"/>
    </row>
    <row r="665" ht="20.25">
      <c r="A665" s="15"/>
    </row>
    <row r="666" ht="20.25">
      <c r="A666" s="15"/>
    </row>
    <row r="667" ht="20.25">
      <c r="A667" s="15"/>
    </row>
    <row r="668" ht="20.25">
      <c r="A668" s="15"/>
    </row>
    <row r="669" ht="20.25">
      <c r="A669" s="15"/>
    </row>
    <row r="670" ht="20.25">
      <c r="A670" s="15"/>
    </row>
    <row r="671" ht="20.25">
      <c r="A671" s="15"/>
    </row>
    <row r="672" ht="20.25">
      <c r="A672" s="15"/>
    </row>
    <row r="673" ht="20.25">
      <c r="A673" s="15"/>
    </row>
    <row r="674" ht="20.25">
      <c r="A674" s="15"/>
    </row>
    <row r="675" ht="20.25">
      <c r="A675" s="15"/>
    </row>
    <row r="676" ht="20.25">
      <c r="A676" s="15"/>
    </row>
    <row r="677" ht="20.25">
      <c r="A677" s="15"/>
    </row>
    <row r="678" ht="20.25">
      <c r="A678" s="15"/>
    </row>
    <row r="679" ht="20.25">
      <c r="A679" s="15"/>
    </row>
    <row r="680" ht="20.25">
      <c r="A680" s="15"/>
    </row>
    <row r="681" ht="20.25">
      <c r="A681" s="15"/>
    </row>
    <row r="682" ht="20.25">
      <c r="A682" s="15"/>
    </row>
    <row r="683" ht="20.25">
      <c r="A683" s="15"/>
    </row>
    <row r="684" ht="20.25">
      <c r="A684" s="15"/>
    </row>
    <row r="685" ht="20.25">
      <c r="A685" s="15"/>
    </row>
    <row r="686" ht="20.25">
      <c r="A686" s="15"/>
    </row>
    <row r="687" ht="20.25">
      <c r="A687" s="15"/>
    </row>
    <row r="688" ht="20.25">
      <c r="A688" s="15"/>
    </row>
    <row r="689" ht="20.25">
      <c r="A689" s="15"/>
    </row>
    <row r="690" ht="20.25">
      <c r="A690" s="15"/>
    </row>
    <row r="691" ht="20.25">
      <c r="A691" s="15"/>
    </row>
    <row r="692" ht="20.25">
      <c r="A692" s="15"/>
    </row>
    <row r="693" ht="20.25">
      <c r="A693" s="15"/>
    </row>
    <row r="694" ht="20.25">
      <c r="A694" s="15"/>
    </row>
    <row r="695" ht="20.25">
      <c r="A695" s="15"/>
    </row>
    <row r="696" ht="20.25">
      <c r="A696" s="15"/>
    </row>
    <row r="697" ht="20.25">
      <c r="A697" s="15"/>
    </row>
    <row r="698" ht="20.25">
      <c r="A698" s="15"/>
    </row>
    <row r="699" ht="20.25">
      <c r="A699" s="15"/>
    </row>
    <row r="700" ht="20.25">
      <c r="A700" s="15"/>
    </row>
    <row r="701" ht="20.25">
      <c r="A701" s="15"/>
    </row>
    <row r="702" ht="20.25">
      <c r="A702" s="15"/>
    </row>
    <row r="703" ht="20.25">
      <c r="A703" s="15"/>
    </row>
    <row r="704" ht="20.25">
      <c r="A704" s="15"/>
    </row>
    <row r="705" ht="20.25">
      <c r="A705" s="15"/>
    </row>
    <row r="706" ht="20.25">
      <c r="A706" s="15"/>
    </row>
    <row r="707" ht="20.25">
      <c r="A707" s="15"/>
    </row>
    <row r="708" ht="20.25">
      <c r="A708" s="15"/>
    </row>
    <row r="709" ht="20.25">
      <c r="A709" s="15"/>
    </row>
    <row r="710" ht="20.25">
      <c r="A710" s="15"/>
    </row>
    <row r="711" ht="20.25">
      <c r="A711" s="15"/>
    </row>
    <row r="712" ht="20.25">
      <c r="A712" s="15"/>
    </row>
    <row r="713" ht="20.25">
      <c r="A713" s="15"/>
    </row>
    <row r="714" ht="20.25">
      <c r="A714" s="15"/>
    </row>
    <row r="715" ht="20.25">
      <c r="A715" s="15"/>
    </row>
    <row r="716" ht="20.25">
      <c r="A716" s="15"/>
    </row>
    <row r="717" ht="20.25">
      <c r="A717" s="15"/>
    </row>
    <row r="718" ht="20.25">
      <c r="A718" s="15"/>
    </row>
    <row r="719" ht="20.25">
      <c r="A719" s="15"/>
    </row>
    <row r="720" ht="20.25">
      <c r="A720" s="15"/>
    </row>
    <row r="721" ht="20.25">
      <c r="A721" s="15"/>
    </row>
    <row r="722" ht="20.25">
      <c r="A722" s="15"/>
    </row>
    <row r="723" ht="20.25">
      <c r="A723" s="15"/>
    </row>
    <row r="724" ht="20.25">
      <c r="A724" s="15"/>
    </row>
    <row r="725" ht="20.25">
      <c r="A725" s="15"/>
    </row>
    <row r="726" ht="20.25">
      <c r="A726" s="15"/>
    </row>
    <row r="727" ht="20.25">
      <c r="A727" s="15"/>
    </row>
    <row r="728" ht="20.25">
      <c r="A728" s="15"/>
    </row>
    <row r="729" ht="20.25">
      <c r="A729" s="15"/>
    </row>
    <row r="730" ht="20.25">
      <c r="A730" s="15"/>
    </row>
    <row r="731" ht="20.25">
      <c r="A731" s="15"/>
    </row>
    <row r="732" ht="20.25">
      <c r="A732" s="15"/>
    </row>
    <row r="733" ht="20.25">
      <c r="A733" s="15"/>
    </row>
    <row r="734" ht="20.25">
      <c r="A734" s="15"/>
    </row>
    <row r="735" ht="20.25">
      <c r="A735" s="15"/>
    </row>
    <row r="736" ht="20.25">
      <c r="A736" s="15"/>
    </row>
    <row r="737" ht="20.25">
      <c r="A737" s="15"/>
    </row>
    <row r="738" ht="20.25">
      <c r="A738" s="15"/>
    </row>
    <row r="739" ht="20.25">
      <c r="A739" s="15"/>
    </row>
    <row r="740" ht="20.25">
      <c r="A740" s="15"/>
    </row>
    <row r="741" ht="20.25">
      <c r="A741" s="15"/>
    </row>
    <row r="742" ht="20.25">
      <c r="A742" s="15"/>
    </row>
    <row r="743" ht="20.25">
      <c r="A743" s="15"/>
    </row>
    <row r="744" ht="20.25">
      <c r="A744" s="15"/>
    </row>
    <row r="745" ht="20.25">
      <c r="A745" s="15"/>
    </row>
    <row r="746" ht="20.25">
      <c r="A746" s="15"/>
    </row>
    <row r="747" ht="20.25">
      <c r="A747" s="15"/>
    </row>
    <row r="748" ht="20.25">
      <c r="A748" s="15"/>
    </row>
    <row r="749" ht="20.25">
      <c r="A749" s="15"/>
    </row>
    <row r="750" ht="20.25">
      <c r="A750" s="15"/>
    </row>
    <row r="751" ht="20.25">
      <c r="A751" s="15"/>
    </row>
    <row r="752" ht="20.25">
      <c r="A752" s="15"/>
    </row>
    <row r="753" ht="20.25">
      <c r="A753" s="15"/>
    </row>
    <row r="754" ht="20.25">
      <c r="A754" s="15"/>
    </row>
    <row r="755" ht="20.25">
      <c r="A755" s="15"/>
    </row>
    <row r="756" ht="20.25">
      <c r="A756" s="15"/>
    </row>
    <row r="757" ht="20.25">
      <c r="A757" s="15"/>
    </row>
    <row r="758" ht="20.25">
      <c r="A758" s="15"/>
    </row>
    <row r="759" ht="20.25">
      <c r="A759" s="15"/>
    </row>
    <row r="760" ht="20.25">
      <c r="A760" s="15"/>
    </row>
    <row r="761" ht="20.25">
      <c r="A761" s="15"/>
    </row>
    <row r="762" ht="20.25">
      <c r="A762" s="15"/>
    </row>
    <row r="763" ht="20.25">
      <c r="A763" s="15"/>
    </row>
    <row r="764" ht="20.25">
      <c r="A764" s="15"/>
    </row>
    <row r="765" ht="20.25">
      <c r="A765" s="15"/>
    </row>
    <row r="766" ht="20.25">
      <c r="A766" s="15"/>
    </row>
    <row r="767" ht="20.25">
      <c r="A767" s="15"/>
    </row>
    <row r="768" ht="20.25">
      <c r="A768" s="15"/>
    </row>
    <row r="769" ht="20.25">
      <c r="A769" s="15"/>
    </row>
    <row r="770" ht="20.25">
      <c r="A770" s="15"/>
    </row>
    <row r="771" ht="20.25">
      <c r="A771" s="15"/>
    </row>
    <row r="772" ht="20.25">
      <c r="A772" s="15"/>
    </row>
    <row r="773" ht="20.25">
      <c r="A773" s="15"/>
    </row>
    <row r="774" ht="20.25">
      <c r="A774" s="15"/>
    </row>
    <row r="775" ht="20.25">
      <c r="A775" s="15"/>
    </row>
    <row r="776" ht="20.25">
      <c r="A776" s="15"/>
    </row>
    <row r="777" ht="20.25">
      <c r="A777" s="15"/>
    </row>
    <row r="778" ht="20.25">
      <c r="A778" s="15"/>
    </row>
    <row r="779" ht="20.25">
      <c r="A779" s="15"/>
    </row>
    <row r="780" ht="20.25">
      <c r="A780" s="15"/>
    </row>
    <row r="781" ht="20.25">
      <c r="A781" s="15"/>
    </row>
    <row r="782" ht="20.25">
      <c r="A782" s="15"/>
    </row>
    <row r="783" ht="20.25">
      <c r="A783" s="15"/>
    </row>
    <row r="784" ht="20.25">
      <c r="A784" s="15"/>
    </row>
    <row r="785" ht="20.25">
      <c r="A785" s="15"/>
    </row>
    <row r="786" ht="20.25">
      <c r="A786" s="15"/>
    </row>
    <row r="787" ht="20.25">
      <c r="A787" s="15"/>
    </row>
    <row r="788" ht="20.25">
      <c r="A788" s="15"/>
    </row>
    <row r="789" ht="20.25">
      <c r="A789" s="15"/>
    </row>
    <row r="790" ht="20.25">
      <c r="A790" s="15"/>
    </row>
    <row r="791" ht="20.25">
      <c r="A791" s="15"/>
    </row>
    <row r="792" ht="20.25">
      <c r="A792" s="15"/>
    </row>
    <row r="793" ht="20.25">
      <c r="A793" s="15"/>
    </row>
    <row r="794" ht="20.25">
      <c r="A794" s="15"/>
    </row>
    <row r="795" ht="20.25">
      <c r="A795" s="15"/>
    </row>
    <row r="796" ht="20.25">
      <c r="A796" s="15"/>
    </row>
    <row r="797" ht="20.25">
      <c r="A797" s="15"/>
    </row>
    <row r="798" ht="20.25">
      <c r="A798" s="15"/>
    </row>
    <row r="799" ht="20.25">
      <c r="A799" s="15"/>
    </row>
    <row r="800" ht="20.25">
      <c r="A800" s="15"/>
    </row>
    <row r="801" ht="20.25">
      <c r="A801" s="15"/>
    </row>
    <row r="802" ht="20.25">
      <c r="A802" s="15"/>
    </row>
    <row r="803" ht="20.25">
      <c r="A803" s="15"/>
    </row>
    <row r="804" ht="20.25">
      <c r="A804" s="15"/>
    </row>
    <row r="805" ht="20.25">
      <c r="A805" s="15"/>
    </row>
    <row r="806" ht="20.25">
      <c r="A806" s="15"/>
    </row>
    <row r="807" ht="20.25">
      <c r="A807" s="15"/>
    </row>
    <row r="808" ht="20.25">
      <c r="A808" s="15"/>
    </row>
    <row r="809" ht="20.25">
      <c r="A809" s="15"/>
    </row>
    <row r="810" ht="20.25">
      <c r="A810" s="15"/>
    </row>
    <row r="811" ht="20.25">
      <c r="A811" s="15"/>
    </row>
    <row r="812" ht="20.25">
      <c r="A812" s="15"/>
    </row>
  </sheetData>
  <sheetProtection/>
  <mergeCells count="17">
    <mergeCell ref="A3:G3"/>
    <mergeCell ref="A9:A11"/>
    <mergeCell ref="B9:B11"/>
    <mergeCell ref="C9:C11"/>
    <mergeCell ref="E9:G9"/>
    <mergeCell ref="D9:D11"/>
    <mergeCell ref="E10:E11"/>
    <mergeCell ref="F10:F11"/>
    <mergeCell ref="G10:G11"/>
    <mergeCell ref="S9:U9"/>
    <mergeCell ref="R9:R11"/>
    <mergeCell ref="H9:Q9"/>
    <mergeCell ref="U10:U11"/>
    <mergeCell ref="S10:S11"/>
    <mergeCell ref="T10:T11"/>
    <mergeCell ref="H10:M10"/>
    <mergeCell ref="O10:P10"/>
  </mergeCells>
  <printOptions/>
  <pageMargins left="0.23" right="0.15748031496062992" top="0.37" bottom="0.11811023622047245" header="0.1968503937007874" footer="0.2362204724409449"/>
  <pageSetup fitToHeight="10" fitToWidth="1" horizontalDpi="600" verticalDpi="600" orientation="landscape" paperSize="9" scale="2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02"/>
  <sheetViews>
    <sheetView zoomScale="80" zoomScaleNormal="80" zoomScalePageLayoutView="0" workbookViewId="0" topLeftCell="A1">
      <selection activeCell="P14" sqref="P14"/>
    </sheetView>
  </sheetViews>
  <sheetFormatPr defaultColWidth="9.140625" defaultRowHeight="12.75"/>
  <cols>
    <col min="1" max="1" width="63.8515625" style="17" customWidth="1"/>
    <col min="2" max="3" width="5.57421875" style="482" customWidth="1"/>
    <col min="4" max="4" width="5.421875" style="482" customWidth="1"/>
    <col min="5" max="5" width="8.57421875" style="17" customWidth="1"/>
    <col min="6" max="6" width="14.140625" style="17" customWidth="1"/>
    <col min="7" max="7" width="11.8515625" style="17" customWidth="1"/>
    <col min="8" max="8" width="11.421875" style="17" customWidth="1"/>
    <col min="9" max="9" width="12.00390625" style="17" customWidth="1"/>
    <col min="10" max="10" width="12.28125" style="17" customWidth="1"/>
    <col min="11" max="11" width="13.57421875" style="17" customWidth="1"/>
    <col min="12" max="16384" width="9.140625" style="17" customWidth="1"/>
  </cols>
  <sheetData>
    <row r="1" spans="1:9" ht="20.25" customHeight="1">
      <c r="A1" s="16"/>
      <c r="B1" s="26"/>
      <c r="C1" s="26"/>
      <c r="D1" s="26"/>
      <c r="E1" s="16"/>
      <c r="F1" s="16"/>
      <c r="G1" s="16"/>
      <c r="H1" s="16" t="s">
        <v>1000</v>
      </c>
      <c r="I1" s="16"/>
    </row>
    <row r="2" spans="1:9" ht="15.75">
      <c r="A2" s="16"/>
      <c r="B2" s="26"/>
      <c r="C2" s="26"/>
      <c r="D2" s="26"/>
      <c r="E2" s="16"/>
      <c r="F2" s="16"/>
      <c r="G2" s="16"/>
      <c r="H2" s="16" t="s">
        <v>856</v>
      </c>
      <c r="I2" s="16"/>
    </row>
    <row r="3" spans="1:9" ht="15.75">
      <c r="A3" s="16"/>
      <c r="B3" s="26"/>
      <c r="C3" s="26"/>
      <c r="D3" s="26"/>
      <c r="E3" s="16"/>
      <c r="F3" s="16"/>
      <c r="G3" s="16"/>
      <c r="H3" s="16" t="s">
        <v>857</v>
      </c>
      <c r="I3" s="16"/>
    </row>
    <row r="4" spans="1:9" ht="15.75">
      <c r="A4" s="16"/>
      <c r="B4" s="26"/>
      <c r="C4" s="26"/>
      <c r="D4" s="26"/>
      <c r="E4" s="16"/>
      <c r="F4" s="16"/>
      <c r="G4" s="16"/>
      <c r="H4" s="16" t="s">
        <v>130</v>
      </c>
      <c r="I4" s="16"/>
    </row>
    <row r="5" spans="1:8" ht="9" customHeight="1">
      <c r="A5" s="16"/>
      <c r="B5" s="26"/>
      <c r="C5" s="26"/>
      <c r="D5" s="26"/>
      <c r="E5" s="16"/>
      <c r="F5" s="16"/>
      <c r="G5" s="16"/>
      <c r="H5" s="16"/>
    </row>
    <row r="6" spans="1:10" ht="27.75" customHeight="1">
      <c r="A6" s="533" t="s">
        <v>914</v>
      </c>
      <c r="B6" s="533"/>
      <c r="C6" s="533"/>
      <c r="D6" s="533"/>
      <c r="E6" s="533"/>
      <c r="F6" s="533"/>
      <c r="G6" s="533"/>
      <c r="H6" s="533"/>
      <c r="I6" s="592"/>
      <c r="J6" s="592"/>
    </row>
    <row r="7" spans="1:10" ht="15" customHeight="1" thickBot="1">
      <c r="A7" s="39"/>
      <c r="B7" s="25"/>
      <c r="C7" s="25"/>
      <c r="D7" s="25"/>
      <c r="E7" s="39"/>
      <c r="F7" s="39"/>
      <c r="G7" s="39"/>
      <c r="H7" s="466"/>
      <c r="I7" s="598" t="s">
        <v>895</v>
      </c>
      <c r="J7" s="599"/>
    </row>
    <row r="8" spans="1:10" s="467" customFormat="1" ht="17.25" customHeight="1">
      <c r="A8" s="588" t="s">
        <v>863</v>
      </c>
      <c r="B8" s="577" t="s">
        <v>310</v>
      </c>
      <c r="C8" s="577" t="s">
        <v>311</v>
      </c>
      <c r="D8" s="577" t="s">
        <v>312</v>
      </c>
      <c r="E8" s="595" t="s">
        <v>313</v>
      </c>
      <c r="F8" s="595" t="s">
        <v>19</v>
      </c>
      <c r="G8" s="595"/>
      <c r="H8" s="597"/>
      <c r="I8" s="588" t="s">
        <v>893</v>
      </c>
      <c r="J8" s="590" t="s">
        <v>894</v>
      </c>
    </row>
    <row r="9" spans="1:10" s="467" customFormat="1" ht="68.25" customHeight="1" thickBot="1">
      <c r="A9" s="593"/>
      <c r="B9" s="594"/>
      <c r="C9" s="594"/>
      <c r="D9" s="594"/>
      <c r="E9" s="596"/>
      <c r="F9" s="468" t="s">
        <v>841</v>
      </c>
      <c r="G9" s="468" t="s">
        <v>286</v>
      </c>
      <c r="H9" s="469" t="s">
        <v>287</v>
      </c>
      <c r="I9" s="589"/>
      <c r="J9" s="591"/>
    </row>
    <row r="10" spans="1:10" ht="21.75" customHeight="1">
      <c r="A10" s="46" t="s">
        <v>314</v>
      </c>
      <c r="B10" s="62"/>
      <c r="C10" s="62"/>
      <c r="D10" s="62"/>
      <c r="E10" s="51"/>
      <c r="F10" s="452">
        <f>F11+F16+F25+F28+F51+F59+F62+F65</f>
        <v>64147.09999999999</v>
      </c>
      <c r="G10" s="452">
        <f>G11+G16+G25+G28+G51+G59+G62+G65</f>
        <v>-9043.2</v>
      </c>
      <c r="H10" s="470">
        <f>H11+H16+H25+H28+H51+H59+H62+H65</f>
        <v>55103.899999999994</v>
      </c>
      <c r="I10" s="454">
        <f>SUM(I11+I25+I28+I51+I62+I16+I22)</f>
        <v>5354.700000000001</v>
      </c>
      <c r="J10" s="183">
        <f>SUM(J11+J25+J28+J51+J62+J16+J22)</f>
        <v>5197.3</v>
      </c>
    </row>
    <row r="11" spans="1:10" ht="30.75" customHeight="1">
      <c r="A11" s="40" t="s">
        <v>315</v>
      </c>
      <c r="B11" s="61"/>
      <c r="C11" s="61" t="s">
        <v>850</v>
      </c>
      <c r="D11" s="61"/>
      <c r="E11" s="53"/>
      <c r="F11" s="394">
        <f>F12</f>
        <v>18932</v>
      </c>
      <c r="G11" s="250">
        <f>SUM(G12)</f>
        <v>-6000</v>
      </c>
      <c r="H11" s="471">
        <f aca="true" t="shared" si="0" ref="H11:H18">SUM(F11+G11)</f>
        <v>12932</v>
      </c>
      <c r="I11" s="258"/>
      <c r="J11" s="257"/>
    </row>
    <row r="12" spans="1:10" ht="21" customHeight="1">
      <c r="A12" s="40" t="s">
        <v>1029</v>
      </c>
      <c r="B12" s="61" t="s">
        <v>284</v>
      </c>
      <c r="C12" s="61" t="s">
        <v>850</v>
      </c>
      <c r="D12" s="61" t="s">
        <v>849</v>
      </c>
      <c r="E12" s="53"/>
      <c r="F12" s="394">
        <f>F13</f>
        <v>18932</v>
      </c>
      <c r="G12" s="394">
        <f>SUM(G13+G15)</f>
        <v>-6000</v>
      </c>
      <c r="H12" s="471">
        <f>SUM(F12+G12)</f>
        <v>12932</v>
      </c>
      <c r="I12" s="258"/>
      <c r="J12" s="257"/>
    </row>
    <row r="13" spans="1:10" ht="19.5" customHeight="1">
      <c r="A13" s="41" t="s">
        <v>316</v>
      </c>
      <c r="B13" s="59" t="s">
        <v>284</v>
      </c>
      <c r="C13" s="59" t="s">
        <v>850</v>
      </c>
      <c r="D13" s="59" t="s">
        <v>849</v>
      </c>
      <c r="E13" s="52">
        <v>2020000</v>
      </c>
      <c r="F13" s="427">
        <f>F14</f>
        <v>18932</v>
      </c>
      <c r="G13" s="427">
        <f>SUM(G14)</f>
        <v>-6000</v>
      </c>
      <c r="H13" s="472">
        <f t="shared" si="0"/>
        <v>12932</v>
      </c>
      <c r="I13" s="258"/>
      <c r="J13" s="257"/>
    </row>
    <row r="14" spans="1:10" ht="66.75" customHeight="1">
      <c r="A14" s="41" t="s">
        <v>595</v>
      </c>
      <c r="B14" s="59" t="s">
        <v>284</v>
      </c>
      <c r="C14" s="59" t="s">
        <v>850</v>
      </c>
      <c r="D14" s="59" t="s">
        <v>849</v>
      </c>
      <c r="E14" s="52">
        <v>2020100</v>
      </c>
      <c r="F14" s="427">
        <v>18932</v>
      </c>
      <c r="G14" s="256">
        <v>-6000</v>
      </c>
      <c r="H14" s="472">
        <f t="shared" si="0"/>
        <v>12932</v>
      </c>
      <c r="I14" s="258"/>
      <c r="J14" s="257"/>
    </row>
    <row r="15" spans="1:10" ht="54.75" customHeight="1">
      <c r="A15" s="473" t="s">
        <v>144</v>
      </c>
      <c r="B15" s="59" t="s">
        <v>284</v>
      </c>
      <c r="C15" s="59" t="s">
        <v>850</v>
      </c>
      <c r="D15" s="254">
        <v>14</v>
      </c>
      <c r="E15" s="52" t="s">
        <v>965</v>
      </c>
      <c r="F15" s="427">
        <v>96.1</v>
      </c>
      <c r="G15" s="256"/>
      <c r="H15" s="472">
        <f t="shared" si="0"/>
        <v>96.1</v>
      </c>
      <c r="I15" s="258"/>
      <c r="J15" s="257"/>
    </row>
    <row r="16" spans="1:10" ht="17.25" customHeight="1">
      <c r="A16" s="40" t="s">
        <v>607</v>
      </c>
      <c r="B16" s="61"/>
      <c r="C16" s="61" t="s">
        <v>885</v>
      </c>
      <c r="D16" s="61"/>
      <c r="E16" s="53"/>
      <c r="F16" s="394">
        <f>SUM(F17+F19+F22)</f>
        <v>10321.199999999999</v>
      </c>
      <c r="G16" s="394">
        <f>SUM(G17+G19)</f>
        <v>-3111.7</v>
      </c>
      <c r="H16" s="471">
        <f t="shared" si="0"/>
        <v>7209.499999999999</v>
      </c>
      <c r="I16" s="421"/>
      <c r="J16" s="18"/>
    </row>
    <row r="17" spans="1:10" ht="16.5" customHeight="1">
      <c r="A17" s="465" t="s">
        <v>955</v>
      </c>
      <c r="B17" s="61" t="s">
        <v>284</v>
      </c>
      <c r="C17" s="61" t="s">
        <v>885</v>
      </c>
      <c r="D17" s="61" t="s">
        <v>847</v>
      </c>
      <c r="E17" s="53"/>
      <c r="F17" s="394">
        <f>SUM(F18)</f>
        <v>2702.2</v>
      </c>
      <c r="G17" s="394">
        <f>SUM(G18)</f>
        <v>-1694.9</v>
      </c>
      <c r="H17" s="471">
        <f t="shared" si="0"/>
        <v>1007.2999999999997</v>
      </c>
      <c r="I17" s="421"/>
      <c r="J17" s="18"/>
    </row>
    <row r="18" spans="1:13" ht="30.75" customHeight="1">
      <c r="A18" s="473" t="s">
        <v>956</v>
      </c>
      <c r="B18" s="59" t="s">
        <v>284</v>
      </c>
      <c r="C18" s="59" t="s">
        <v>885</v>
      </c>
      <c r="D18" s="59" t="s">
        <v>847</v>
      </c>
      <c r="E18" s="52" t="s">
        <v>331</v>
      </c>
      <c r="F18" s="427">
        <v>2702.2</v>
      </c>
      <c r="G18" s="427">
        <v>-1694.9</v>
      </c>
      <c r="H18" s="471">
        <f t="shared" si="0"/>
        <v>1007.2999999999997</v>
      </c>
      <c r="I18" s="421"/>
      <c r="J18" s="18"/>
      <c r="K18" s="475"/>
      <c r="L18" s="475"/>
      <c r="M18" s="475"/>
    </row>
    <row r="19" spans="1:11" ht="21.75" customHeight="1">
      <c r="A19" s="465" t="s">
        <v>955</v>
      </c>
      <c r="B19" s="61" t="s">
        <v>285</v>
      </c>
      <c r="C19" s="61" t="s">
        <v>885</v>
      </c>
      <c r="D19" s="61" t="s">
        <v>847</v>
      </c>
      <c r="E19" s="53"/>
      <c r="F19" s="394">
        <f>SUM(F20+F21)</f>
        <v>5190.9</v>
      </c>
      <c r="G19" s="394">
        <f>SUM(G20+G21)</f>
        <v>-1416.8</v>
      </c>
      <c r="H19" s="471">
        <f>F19+G19</f>
        <v>3774.0999999999995</v>
      </c>
      <c r="I19" s="421"/>
      <c r="J19" s="18"/>
      <c r="K19" s="475"/>
    </row>
    <row r="20" spans="1:11" ht="32.25" customHeight="1">
      <c r="A20" s="473" t="s">
        <v>956</v>
      </c>
      <c r="B20" s="59" t="s">
        <v>285</v>
      </c>
      <c r="C20" s="59" t="s">
        <v>885</v>
      </c>
      <c r="D20" s="59" t="s">
        <v>847</v>
      </c>
      <c r="E20" s="52" t="s">
        <v>331</v>
      </c>
      <c r="F20" s="427">
        <v>4840.9</v>
      </c>
      <c r="G20" s="427">
        <v>-1422.7</v>
      </c>
      <c r="H20" s="472">
        <f>F20+G20</f>
        <v>3418.2</v>
      </c>
      <c r="I20" s="421"/>
      <c r="J20" s="18"/>
      <c r="K20" s="475"/>
    </row>
    <row r="21" spans="1:10" ht="31.5" customHeight="1">
      <c r="A21" s="473" t="s">
        <v>956</v>
      </c>
      <c r="B21" s="59" t="s">
        <v>285</v>
      </c>
      <c r="C21" s="59" t="s">
        <v>885</v>
      </c>
      <c r="D21" s="59" t="s">
        <v>847</v>
      </c>
      <c r="E21" s="52" t="s">
        <v>229</v>
      </c>
      <c r="F21" s="427">
        <v>350</v>
      </c>
      <c r="G21" s="256">
        <v>5.9</v>
      </c>
      <c r="H21" s="472">
        <f>F21+G21</f>
        <v>355.9</v>
      </c>
      <c r="I21" s="421"/>
      <c r="J21" s="18"/>
    </row>
    <row r="22" spans="1:10" ht="21.75" customHeight="1">
      <c r="A22" s="465" t="s">
        <v>146</v>
      </c>
      <c r="B22" s="61" t="s">
        <v>284</v>
      </c>
      <c r="C22" s="61" t="s">
        <v>885</v>
      </c>
      <c r="D22" s="61" t="s">
        <v>1043</v>
      </c>
      <c r="E22" s="53"/>
      <c r="F22" s="394">
        <f aca="true" t="shared" si="1" ref="F22:H23">F23</f>
        <v>2428.1</v>
      </c>
      <c r="G22" s="394">
        <f t="shared" si="1"/>
        <v>0</v>
      </c>
      <c r="H22" s="471">
        <f t="shared" si="1"/>
        <v>2428.1</v>
      </c>
      <c r="I22" s="258"/>
      <c r="J22" s="257"/>
    </row>
    <row r="23" spans="1:10" ht="19.5" customHeight="1">
      <c r="A23" s="41" t="s">
        <v>600</v>
      </c>
      <c r="B23" s="59" t="s">
        <v>284</v>
      </c>
      <c r="C23" s="59" t="s">
        <v>885</v>
      </c>
      <c r="D23" s="59" t="s">
        <v>1043</v>
      </c>
      <c r="E23" s="52" t="s">
        <v>272</v>
      </c>
      <c r="F23" s="427">
        <f t="shared" si="1"/>
        <v>2428.1</v>
      </c>
      <c r="G23" s="427">
        <f t="shared" si="1"/>
        <v>0</v>
      </c>
      <c r="H23" s="472">
        <f t="shared" si="1"/>
        <v>2428.1</v>
      </c>
      <c r="I23" s="258"/>
      <c r="J23" s="257"/>
    </row>
    <row r="24" spans="1:10" ht="49.5" customHeight="1">
      <c r="A24" s="473" t="s">
        <v>860</v>
      </c>
      <c r="B24" s="59" t="s">
        <v>284</v>
      </c>
      <c r="C24" s="59" t="s">
        <v>885</v>
      </c>
      <c r="D24" s="59" t="s">
        <v>1043</v>
      </c>
      <c r="E24" s="52" t="s">
        <v>602</v>
      </c>
      <c r="F24" s="427">
        <v>2428.1</v>
      </c>
      <c r="G24" s="427"/>
      <c r="H24" s="472">
        <f>SUM(F24+G24)</f>
        <v>2428.1</v>
      </c>
      <c r="I24" s="258"/>
      <c r="J24" s="257"/>
    </row>
    <row r="25" spans="1:10" ht="19.5" customHeight="1">
      <c r="A25" s="40" t="s">
        <v>596</v>
      </c>
      <c r="B25" s="61" t="s">
        <v>284</v>
      </c>
      <c r="C25" s="61" t="s">
        <v>152</v>
      </c>
      <c r="D25" s="61"/>
      <c r="E25" s="53"/>
      <c r="F25" s="394">
        <f>F26+F27</f>
        <v>21506.6</v>
      </c>
      <c r="G25" s="250">
        <f>SUM(G27)</f>
        <v>0</v>
      </c>
      <c r="H25" s="471">
        <f>SUM(F25+G25)</f>
        <v>21506.6</v>
      </c>
      <c r="I25" s="446">
        <v>5186.6</v>
      </c>
      <c r="J25" s="420">
        <v>5029.2</v>
      </c>
    </row>
    <row r="26" spans="1:10" ht="33.75" customHeight="1">
      <c r="A26" s="41" t="s">
        <v>597</v>
      </c>
      <c r="B26" s="59" t="s">
        <v>284</v>
      </c>
      <c r="C26" s="59" t="s">
        <v>152</v>
      </c>
      <c r="D26" s="59" t="s">
        <v>849</v>
      </c>
      <c r="E26" s="52">
        <v>5222100</v>
      </c>
      <c r="F26" s="128">
        <v>5256.2</v>
      </c>
      <c r="G26" s="250"/>
      <c r="H26" s="472">
        <f>SUM(F26+G26)</f>
        <v>5256.2</v>
      </c>
      <c r="I26" s="258">
        <v>5186.6</v>
      </c>
      <c r="J26" s="257">
        <v>5029.2</v>
      </c>
    </row>
    <row r="27" spans="1:10" ht="30.75" customHeight="1">
      <c r="A27" s="41" t="s">
        <v>14</v>
      </c>
      <c r="B27" s="59" t="s">
        <v>284</v>
      </c>
      <c r="C27" s="59" t="s">
        <v>152</v>
      </c>
      <c r="D27" s="59" t="s">
        <v>849</v>
      </c>
      <c r="E27" s="52" t="s">
        <v>15</v>
      </c>
      <c r="F27" s="128">
        <v>16250.4</v>
      </c>
      <c r="G27" s="256"/>
      <c r="H27" s="472">
        <f>SUM(F27+G27)</f>
        <v>16250.4</v>
      </c>
      <c r="I27" s="258"/>
      <c r="J27" s="257"/>
    </row>
    <row r="28" spans="1:10" ht="18.75" customHeight="1">
      <c r="A28" s="40" t="s">
        <v>598</v>
      </c>
      <c r="B28" s="61"/>
      <c r="C28" s="61" t="s">
        <v>168</v>
      </c>
      <c r="D28" s="61"/>
      <c r="E28" s="53"/>
      <c r="F28" s="394">
        <f>SUM(F31+F29+F45+F41)</f>
        <v>7802.699999999999</v>
      </c>
      <c r="G28" s="394">
        <f>SUM(G31+G29+G45+G41)</f>
        <v>68.5</v>
      </c>
      <c r="H28" s="471">
        <f>SUM(H31+H29+H45+H41)</f>
        <v>7871.199999999999</v>
      </c>
      <c r="I28" s="421">
        <f>SUM(I31+I29+I45)</f>
        <v>46</v>
      </c>
      <c r="J28" s="18">
        <f>SUM(J31+J29+J45)</f>
        <v>46</v>
      </c>
    </row>
    <row r="29" spans="1:10" ht="18.75" customHeight="1">
      <c r="A29" s="40" t="s">
        <v>548</v>
      </c>
      <c r="B29" s="61" t="s">
        <v>285</v>
      </c>
      <c r="C29" s="61" t="s">
        <v>168</v>
      </c>
      <c r="D29" s="61" t="s">
        <v>847</v>
      </c>
      <c r="E29" s="53"/>
      <c r="F29" s="394">
        <f>SUM(F30)</f>
        <v>1252</v>
      </c>
      <c r="G29" s="394">
        <f>SUM(G30)</f>
        <v>0</v>
      </c>
      <c r="H29" s="471">
        <f aca="true" t="shared" si="2" ref="H29:H44">SUM(F29+G29)</f>
        <v>1252</v>
      </c>
      <c r="I29" s="258"/>
      <c r="J29" s="257"/>
    </row>
    <row r="30" spans="1:10" ht="31.5" customHeight="1">
      <c r="A30" s="41" t="s">
        <v>658</v>
      </c>
      <c r="B30" s="59" t="s">
        <v>285</v>
      </c>
      <c r="C30" s="59" t="s">
        <v>168</v>
      </c>
      <c r="D30" s="59" t="s">
        <v>847</v>
      </c>
      <c r="E30" s="52" t="s">
        <v>688</v>
      </c>
      <c r="F30" s="427">
        <v>1252</v>
      </c>
      <c r="G30" s="250"/>
      <c r="H30" s="472">
        <f t="shared" si="2"/>
        <v>1252</v>
      </c>
      <c r="I30" s="258"/>
      <c r="J30" s="257"/>
    </row>
    <row r="31" spans="1:10" ht="19.5" customHeight="1">
      <c r="A31" s="40" t="s">
        <v>137</v>
      </c>
      <c r="B31" s="59"/>
      <c r="C31" s="61" t="s">
        <v>168</v>
      </c>
      <c r="D31" s="61" t="s">
        <v>849</v>
      </c>
      <c r="E31" s="53"/>
      <c r="F31" s="394">
        <f>SUM(F33+F38+F39+F40+F36)</f>
        <v>4831.2</v>
      </c>
      <c r="G31" s="394">
        <f>SUM(G33+G38+G39+G40+G32)</f>
        <v>0</v>
      </c>
      <c r="H31" s="471">
        <f>SUM(F31+G31)</f>
        <v>4831.2</v>
      </c>
      <c r="I31" s="258"/>
      <c r="J31" s="257"/>
    </row>
    <row r="32" spans="1:10" ht="33.75" customHeight="1">
      <c r="A32" s="41" t="s">
        <v>658</v>
      </c>
      <c r="B32" s="59" t="s">
        <v>284</v>
      </c>
      <c r="C32" s="59" t="s">
        <v>168</v>
      </c>
      <c r="D32" s="59" t="s">
        <v>849</v>
      </c>
      <c r="E32" s="52" t="s">
        <v>401</v>
      </c>
      <c r="F32" s="128">
        <v>729.5</v>
      </c>
      <c r="G32" s="256"/>
      <c r="H32" s="472">
        <f>SUM(F32+G32)</f>
        <v>729.5</v>
      </c>
      <c r="I32" s="258"/>
      <c r="J32" s="257"/>
    </row>
    <row r="33" spans="1:10" ht="16.5" customHeight="1">
      <c r="A33" s="41" t="s">
        <v>600</v>
      </c>
      <c r="B33" s="59" t="s">
        <v>285</v>
      </c>
      <c r="C33" s="59" t="s">
        <v>168</v>
      </c>
      <c r="D33" s="59" t="s">
        <v>849</v>
      </c>
      <c r="E33" s="52">
        <v>5220000</v>
      </c>
      <c r="F33" s="128">
        <v>50</v>
      </c>
      <c r="G33" s="250">
        <f>G34+G36</f>
        <v>0</v>
      </c>
      <c r="H33" s="472">
        <f>H34+H36</f>
        <v>791.7</v>
      </c>
      <c r="I33" s="258"/>
      <c r="J33" s="257"/>
    </row>
    <row r="34" spans="1:10" ht="31.5">
      <c r="A34" s="41" t="s">
        <v>570</v>
      </c>
      <c r="B34" s="59" t="s">
        <v>285</v>
      </c>
      <c r="C34" s="59" t="s">
        <v>168</v>
      </c>
      <c r="D34" s="59" t="s">
        <v>849</v>
      </c>
      <c r="E34" s="52">
        <v>5222800</v>
      </c>
      <c r="F34" s="128">
        <v>50</v>
      </c>
      <c r="G34" s="250"/>
      <c r="H34" s="472">
        <f t="shared" si="2"/>
        <v>50</v>
      </c>
      <c r="I34" s="258"/>
      <c r="J34" s="257"/>
    </row>
    <row r="35" spans="1:10" ht="15.75" customHeight="1">
      <c r="A35" s="41" t="s">
        <v>571</v>
      </c>
      <c r="B35" s="59" t="s">
        <v>285</v>
      </c>
      <c r="C35" s="59" t="s">
        <v>168</v>
      </c>
      <c r="D35" s="59" t="s">
        <v>849</v>
      </c>
      <c r="E35" s="52">
        <v>5222801</v>
      </c>
      <c r="F35" s="128">
        <v>50</v>
      </c>
      <c r="G35" s="250"/>
      <c r="H35" s="472">
        <f t="shared" si="2"/>
        <v>50</v>
      </c>
      <c r="I35" s="258"/>
      <c r="J35" s="257"/>
    </row>
    <row r="36" spans="1:10" ht="15.75" customHeight="1">
      <c r="A36" s="41" t="s">
        <v>601</v>
      </c>
      <c r="B36" s="59" t="s">
        <v>285</v>
      </c>
      <c r="C36" s="59" t="s">
        <v>168</v>
      </c>
      <c r="D36" s="59" t="s">
        <v>849</v>
      </c>
      <c r="E36" s="52" t="s">
        <v>795</v>
      </c>
      <c r="F36" s="128">
        <v>741.7</v>
      </c>
      <c r="G36" s="250"/>
      <c r="H36" s="472">
        <f t="shared" si="2"/>
        <v>741.7</v>
      </c>
      <c r="I36" s="258"/>
      <c r="J36" s="257"/>
    </row>
    <row r="37" spans="1:10" ht="15.75" customHeight="1">
      <c r="A37" s="41" t="s">
        <v>569</v>
      </c>
      <c r="B37" s="59" t="s">
        <v>285</v>
      </c>
      <c r="C37" s="59" t="s">
        <v>168</v>
      </c>
      <c r="D37" s="59" t="s">
        <v>849</v>
      </c>
      <c r="E37" s="52" t="s">
        <v>796</v>
      </c>
      <c r="F37" s="128">
        <v>741.7</v>
      </c>
      <c r="G37" s="250"/>
      <c r="H37" s="472">
        <f t="shared" si="2"/>
        <v>741.7</v>
      </c>
      <c r="I37" s="258"/>
      <c r="J37" s="257"/>
    </row>
    <row r="38" spans="1:10" ht="31.5">
      <c r="A38" s="41" t="s">
        <v>658</v>
      </c>
      <c r="B38" s="59" t="s">
        <v>285</v>
      </c>
      <c r="C38" s="59" t="s">
        <v>168</v>
      </c>
      <c r="D38" s="59" t="s">
        <v>849</v>
      </c>
      <c r="E38" s="52" t="s">
        <v>321</v>
      </c>
      <c r="F38" s="128">
        <v>3479.1</v>
      </c>
      <c r="G38" s="256"/>
      <c r="H38" s="472">
        <f t="shared" si="2"/>
        <v>3479.1</v>
      </c>
      <c r="I38" s="258"/>
      <c r="J38" s="257"/>
    </row>
    <row r="39" spans="1:10" ht="31.5">
      <c r="A39" s="41" t="s">
        <v>658</v>
      </c>
      <c r="B39" s="59" t="s">
        <v>285</v>
      </c>
      <c r="C39" s="59" t="s">
        <v>168</v>
      </c>
      <c r="D39" s="59" t="s">
        <v>849</v>
      </c>
      <c r="E39" s="52" t="s">
        <v>401</v>
      </c>
      <c r="F39" s="128">
        <v>500</v>
      </c>
      <c r="G39" s="256"/>
      <c r="H39" s="472">
        <f t="shared" si="2"/>
        <v>500</v>
      </c>
      <c r="I39" s="258"/>
      <c r="J39" s="257"/>
    </row>
    <row r="40" spans="1:10" ht="31.5">
      <c r="A40" s="41" t="s">
        <v>658</v>
      </c>
      <c r="B40" s="59" t="s">
        <v>304</v>
      </c>
      <c r="C40" s="59" t="s">
        <v>168</v>
      </c>
      <c r="D40" s="59" t="s">
        <v>849</v>
      </c>
      <c r="E40" s="52" t="s">
        <v>401</v>
      </c>
      <c r="F40" s="128">
        <v>60.4</v>
      </c>
      <c r="G40" s="256"/>
      <c r="H40" s="472">
        <f t="shared" si="2"/>
        <v>60.4</v>
      </c>
      <c r="I40" s="258"/>
      <c r="J40" s="257"/>
    </row>
    <row r="41" spans="1:10" ht="15.75">
      <c r="A41" s="465" t="s">
        <v>242</v>
      </c>
      <c r="B41" s="59" t="s">
        <v>285</v>
      </c>
      <c r="C41" s="59" t="s">
        <v>168</v>
      </c>
      <c r="D41" s="59" t="s">
        <v>168</v>
      </c>
      <c r="E41" s="52"/>
      <c r="F41" s="250">
        <f>F42+F43+F44</f>
        <v>1161.1</v>
      </c>
      <c r="G41" s="250">
        <f>G42+G43+G44</f>
        <v>50</v>
      </c>
      <c r="H41" s="471">
        <f t="shared" si="2"/>
        <v>1211.1</v>
      </c>
      <c r="I41" s="258"/>
      <c r="J41" s="257"/>
    </row>
    <row r="42" spans="1:10" ht="23.25" customHeight="1">
      <c r="A42" s="473" t="s">
        <v>1102</v>
      </c>
      <c r="B42" s="59" t="s">
        <v>285</v>
      </c>
      <c r="C42" s="59" t="s">
        <v>168</v>
      </c>
      <c r="D42" s="59" t="s">
        <v>168</v>
      </c>
      <c r="E42" s="52" t="s">
        <v>1104</v>
      </c>
      <c r="F42" s="128">
        <v>144.6</v>
      </c>
      <c r="G42" s="256"/>
      <c r="H42" s="472">
        <f t="shared" si="2"/>
        <v>144.6</v>
      </c>
      <c r="I42" s="258"/>
      <c r="J42" s="257"/>
    </row>
    <row r="43" spans="1:10" ht="48" customHeight="1">
      <c r="A43" s="473" t="s">
        <v>16</v>
      </c>
      <c r="B43" s="59" t="s">
        <v>285</v>
      </c>
      <c r="C43" s="59" t="s">
        <v>168</v>
      </c>
      <c r="D43" s="59" t="s">
        <v>168</v>
      </c>
      <c r="E43" s="52" t="s">
        <v>965</v>
      </c>
      <c r="F43" s="128">
        <v>150</v>
      </c>
      <c r="G43" s="256">
        <v>50</v>
      </c>
      <c r="H43" s="472">
        <f t="shared" si="2"/>
        <v>200</v>
      </c>
      <c r="I43" s="258"/>
      <c r="J43" s="257"/>
    </row>
    <row r="44" spans="1:10" ht="31.5">
      <c r="A44" s="41" t="s">
        <v>658</v>
      </c>
      <c r="B44" s="59" t="s">
        <v>285</v>
      </c>
      <c r="C44" s="59" t="s">
        <v>168</v>
      </c>
      <c r="D44" s="59" t="s">
        <v>168</v>
      </c>
      <c r="E44" s="52" t="s">
        <v>403</v>
      </c>
      <c r="F44" s="128">
        <v>866.5</v>
      </c>
      <c r="G44" s="256"/>
      <c r="H44" s="472">
        <f t="shared" si="2"/>
        <v>866.5</v>
      </c>
      <c r="I44" s="258"/>
      <c r="J44" s="257"/>
    </row>
    <row r="45" spans="1:10" ht="15.75">
      <c r="A45" s="40" t="s">
        <v>599</v>
      </c>
      <c r="B45" s="61" t="s">
        <v>285</v>
      </c>
      <c r="C45" s="61" t="s">
        <v>168</v>
      </c>
      <c r="D45" s="61" t="s">
        <v>151</v>
      </c>
      <c r="E45" s="53"/>
      <c r="F45" s="394">
        <f>SUM(F46+F49)</f>
        <v>558.4</v>
      </c>
      <c r="G45" s="394">
        <f aca="true" t="shared" si="3" ref="F45:J47">SUM(G46)</f>
        <v>18.5</v>
      </c>
      <c r="H45" s="471">
        <f t="shared" si="3"/>
        <v>576.9</v>
      </c>
      <c r="I45" s="421">
        <f t="shared" si="3"/>
        <v>46</v>
      </c>
      <c r="J45" s="18">
        <f t="shared" si="3"/>
        <v>46</v>
      </c>
    </row>
    <row r="46" spans="1:10" ht="18" customHeight="1">
      <c r="A46" s="41" t="s">
        <v>600</v>
      </c>
      <c r="B46" s="59" t="s">
        <v>285</v>
      </c>
      <c r="C46" s="59" t="s">
        <v>168</v>
      </c>
      <c r="D46" s="59" t="s">
        <v>151</v>
      </c>
      <c r="E46" s="52">
        <v>5220000</v>
      </c>
      <c r="F46" s="427">
        <f t="shared" si="3"/>
        <v>438.4</v>
      </c>
      <c r="G46" s="427">
        <v>18.5</v>
      </c>
      <c r="H46" s="472">
        <f>SUM(H47+H49)</f>
        <v>576.9</v>
      </c>
      <c r="I46" s="255">
        <f t="shared" si="3"/>
        <v>46</v>
      </c>
      <c r="J46" s="19">
        <f t="shared" si="3"/>
        <v>46</v>
      </c>
    </row>
    <row r="47" spans="1:10" ht="18.75" customHeight="1">
      <c r="A47" s="41" t="s">
        <v>601</v>
      </c>
      <c r="B47" s="59" t="s">
        <v>285</v>
      </c>
      <c r="C47" s="59" t="s">
        <v>168</v>
      </c>
      <c r="D47" s="59" t="s">
        <v>151</v>
      </c>
      <c r="E47" s="52">
        <v>5225600</v>
      </c>
      <c r="F47" s="427">
        <f t="shared" si="3"/>
        <v>438.4</v>
      </c>
      <c r="G47" s="427">
        <f t="shared" si="3"/>
        <v>0</v>
      </c>
      <c r="H47" s="472">
        <f t="shared" si="3"/>
        <v>438.4</v>
      </c>
      <c r="I47" s="255">
        <f t="shared" si="3"/>
        <v>46</v>
      </c>
      <c r="J47" s="19">
        <f t="shared" si="3"/>
        <v>46</v>
      </c>
    </row>
    <row r="48" spans="1:10" ht="18" customHeight="1">
      <c r="A48" s="41" t="s">
        <v>569</v>
      </c>
      <c r="B48" s="59" t="s">
        <v>285</v>
      </c>
      <c r="C48" s="59" t="s">
        <v>168</v>
      </c>
      <c r="D48" s="59" t="s">
        <v>151</v>
      </c>
      <c r="E48" s="52">
        <v>5225601</v>
      </c>
      <c r="F48" s="427">
        <v>438.4</v>
      </c>
      <c r="G48" s="256"/>
      <c r="H48" s="472">
        <f aca="true" t="shared" si="4" ref="H48:H64">SUM(F48+G48)</f>
        <v>438.4</v>
      </c>
      <c r="I48" s="258">
        <v>46</v>
      </c>
      <c r="J48" s="257">
        <v>46</v>
      </c>
    </row>
    <row r="49" spans="1:10" ht="32.25" customHeight="1">
      <c r="A49" s="473" t="s">
        <v>671</v>
      </c>
      <c r="B49" s="59" t="s">
        <v>285</v>
      </c>
      <c r="C49" s="59" t="s">
        <v>168</v>
      </c>
      <c r="D49" s="59" t="s">
        <v>151</v>
      </c>
      <c r="E49" s="52" t="s">
        <v>674</v>
      </c>
      <c r="F49" s="427">
        <f>F50</f>
        <v>120</v>
      </c>
      <c r="G49" s="256">
        <v>18.5</v>
      </c>
      <c r="H49" s="472">
        <f t="shared" si="4"/>
        <v>138.5</v>
      </c>
      <c r="I49" s="258"/>
      <c r="J49" s="257"/>
    </row>
    <row r="50" spans="1:10" ht="21" customHeight="1">
      <c r="A50" s="473" t="s">
        <v>672</v>
      </c>
      <c r="B50" s="59" t="s">
        <v>285</v>
      </c>
      <c r="C50" s="59" t="s">
        <v>168</v>
      </c>
      <c r="D50" s="59" t="s">
        <v>151</v>
      </c>
      <c r="E50" s="52" t="s">
        <v>673</v>
      </c>
      <c r="F50" s="427">
        <v>120</v>
      </c>
      <c r="G50" s="256">
        <v>18.5</v>
      </c>
      <c r="H50" s="472">
        <f t="shared" si="4"/>
        <v>138.5</v>
      </c>
      <c r="I50" s="258"/>
      <c r="J50" s="257"/>
    </row>
    <row r="51" spans="1:10" ht="19.5" customHeight="1">
      <c r="A51" s="40" t="s">
        <v>603</v>
      </c>
      <c r="B51" s="61"/>
      <c r="C51" s="61" t="s">
        <v>167</v>
      </c>
      <c r="D51" s="61"/>
      <c r="E51" s="53"/>
      <c r="F51" s="394">
        <f>SUM(F52)</f>
        <v>3228.6</v>
      </c>
      <c r="G51" s="394">
        <f>SUM(G52)</f>
        <v>0</v>
      </c>
      <c r="H51" s="471">
        <f t="shared" si="4"/>
        <v>3228.6</v>
      </c>
      <c r="I51" s="421">
        <f>SUM(I52)</f>
        <v>122.1</v>
      </c>
      <c r="J51" s="18">
        <f>SUM(J52)</f>
        <v>122.1</v>
      </c>
    </row>
    <row r="52" spans="1:10" ht="19.5" customHeight="1">
      <c r="A52" s="40" t="s">
        <v>634</v>
      </c>
      <c r="B52" s="61" t="s">
        <v>284</v>
      </c>
      <c r="C52" s="61" t="s">
        <v>167</v>
      </c>
      <c r="D52" s="61" t="s">
        <v>847</v>
      </c>
      <c r="E52" s="53"/>
      <c r="F52" s="394">
        <f>SUM(F53+F56+F57)</f>
        <v>3228.6</v>
      </c>
      <c r="G52" s="394">
        <f>SUM(G53+G56+G57)</f>
        <v>0</v>
      </c>
      <c r="H52" s="471">
        <f t="shared" si="4"/>
        <v>3228.6</v>
      </c>
      <c r="I52" s="421">
        <f>SUM(I53+I56+I57)</f>
        <v>122.1</v>
      </c>
      <c r="J52" s="18">
        <f>SUM(J53+J56+J57)</f>
        <v>122.1</v>
      </c>
    </row>
    <row r="53" spans="1:10" ht="17.25" customHeight="1">
      <c r="A53" s="41" t="s">
        <v>600</v>
      </c>
      <c r="B53" s="59" t="s">
        <v>284</v>
      </c>
      <c r="C53" s="59" t="s">
        <v>167</v>
      </c>
      <c r="D53" s="59" t="s">
        <v>847</v>
      </c>
      <c r="E53" s="52">
        <v>5220000</v>
      </c>
      <c r="F53" s="427">
        <f>SUM(F54)</f>
        <v>45</v>
      </c>
      <c r="G53" s="427">
        <f>SUM(G54)</f>
        <v>0</v>
      </c>
      <c r="H53" s="472">
        <f t="shared" si="4"/>
        <v>45</v>
      </c>
      <c r="I53" s="258"/>
      <c r="J53" s="257"/>
    </row>
    <row r="54" spans="1:10" ht="31.5">
      <c r="A54" s="41" t="s">
        <v>570</v>
      </c>
      <c r="B54" s="59" t="s">
        <v>284</v>
      </c>
      <c r="C54" s="59" t="s">
        <v>167</v>
      </c>
      <c r="D54" s="59" t="s">
        <v>847</v>
      </c>
      <c r="E54" s="52">
        <v>5222800</v>
      </c>
      <c r="F54" s="128">
        <f>SUM(F55)</f>
        <v>45</v>
      </c>
      <c r="G54" s="128">
        <f>SUM(G55)</f>
        <v>0</v>
      </c>
      <c r="H54" s="472">
        <f t="shared" si="4"/>
        <v>45</v>
      </c>
      <c r="I54" s="258"/>
      <c r="J54" s="257"/>
    </row>
    <row r="55" spans="1:10" ht="17.25" customHeight="1">
      <c r="A55" s="41" t="s">
        <v>572</v>
      </c>
      <c r="B55" s="59" t="s">
        <v>284</v>
      </c>
      <c r="C55" s="59" t="s">
        <v>167</v>
      </c>
      <c r="D55" s="59" t="s">
        <v>847</v>
      </c>
      <c r="E55" s="52">
        <v>5222806</v>
      </c>
      <c r="F55" s="128">
        <v>45</v>
      </c>
      <c r="G55" s="256"/>
      <c r="H55" s="472">
        <f t="shared" si="4"/>
        <v>45</v>
      </c>
      <c r="I55" s="258"/>
      <c r="J55" s="257"/>
    </row>
    <row r="56" spans="1:10" ht="31.5" customHeight="1">
      <c r="A56" s="41" t="s">
        <v>658</v>
      </c>
      <c r="B56" s="59" t="s">
        <v>284</v>
      </c>
      <c r="C56" s="59" t="s">
        <v>167</v>
      </c>
      <c r="D56" s="59" t="s">
        <v>847</v>
      </c>
      <c r="E56" s="52" t="s">
        <v>402</v>
      </c>
      <c r="F56" s="427">
        <v>3061.5</v>
      </c>
      <c r="G56" s="256"/>
      <c r="H56" s="472">
        <f t="shared" si="4"/>
        <v>3061.5</v>
      </c>
      <c r="I56" s="258"/>
      <c r="J56" s="257"/>
    </row>
    <row r="57" spans="1:10" ht="31.5" customHeight="1">
      <c r="A57" s="41" t="s">
        <v>604</v>
      </c>
      <c r="B57" s="59" t="s">
        <v>284</v>
      </c>
      <c r="C57" s="59" t="s">
        <v>167</v>
      </c>
      <c r="D57" s="59" t="s">
        <v>847</v>
      </c>
      <c r="E57" s="52">
        <v>4500000</v>
      </c>
      <c r="F57" s="427">
        <v>122.1</v>
      </c>
      <c r="G57" s="256"/>
      <c r="H57" s="472">
        <f t="shared" si="4"/>
        <v>122.1</v>
      </c>
      <c r="I57" s="255">
        <v>122.1</v>
      </c>
      <c r="J57" s="19">
        <v>122.1</v>
      </c>
    </row>
    <row r="58" spans="1:10" ht="48.75" customHeight="1">
      <c r="A58" s="41" t="s">
        <v>605</v>
      </c>
      <c r="B58" s="59" t="s">
        <v>284</v>
      </c>
      <c r="C58" s="59" t="s">
        <v>167</v>
      </c>
      <c r="D58" s="59" t="s">
        <v>847</v>
      </c>
      <c r="E58" s="52">
        <v>4500600</v>
      </c>
      <c r="F58" s="427">
        <v>122.1</v>
      </c>
      <c r="G58" s="256"/>
      <c r="H58" s="472">
        <f t="shared" si="4"/>
        <v>122.1</v>
      </c>
      <c r="I58" s="255">
        <v>122.1</v>
      </c>
      <c r="J58" s="19">
        <v>122.1</v>
      </c>
    </row>
    <row r="59" spans="1:10" ht="21.75" customHeight="1">
      <c r="A59" s="40" t="s">
        <v>299</v>
      </c>
      <c r="B59" s="61"/>
      <c r="C59" s="61" t="s">
        <v>151</v>
      </c>
      <c r="D59" s="61"/>
      <c r="E59" s="53"/>
      <c r="F59" s="427"/>
      <c r="G59" s="250">
        <f>G60</f>
        <v>0</v>
      </c>
      <c r="H59" s="471">
        <f>F59+G59</f>
        <v>0</v>
      </c>
      <c r="I59" s="255"/>
      <c r="J59" s="19"/>
    </row>
    <row r="60" spans="1:10" ht="14.25" customHeight="1">
      <c r="A60" s="476" t="s">
        <v>1100</v>
      </c>
      <c r="B60" s="61" t="s">
        <v>284</v>
      </c>
      <c r="C60" s="61" t="s">
        <v>151</v>
      </c>
      <c r="D60" s="61" t="s">
        <v>847</v>
      </c>
      <c r="E60" s="53"/>
      <c r="F60" s="427"/>
      <c r="G60" s="250">
        <f>G61</f>
        <v>0</v>
      </c>
      <c r="H60" s="471">
        <f>F60+G60</f>
        <v>0</v>
      </c>
      <c r="I60" s="255"/>
      <c r="J60" s="19"/>
    </row>
    <row r="61" spans="1:10" ht="33" customHeight="1">
      <c r="A61" s="41" t="s">
        <v>658</v>
      </c>
      <c r="B61" s="59" t="s">
        <v>284</v>
      </c>
      <c r="C61" s="59" t="s">
        <v>151</v>
      </c>
      <c r="D61" s="59" t="s">
        <v>847</v>
      </c>
      <c r="E61" s="52" t="s">
        <v>915</v>
      </c>
      <c r="F61" s="427">
        <v>1624.9</v>
      </c>
      <c r="G61" s="256"/>
      <c r="H61" s="472">
        <f>F61+G61</f>
        <v>1624.9</v>
      </c>
      <c r="I61" s="255"/>
      <c r="J61" s="19"/>
    </row>
    <row r="62" spans="1:10" ht="21" customHeight="1">
      <c r="A62" s="40" t="s">
        <v>301</v>
      </c>
      <c r="B62" s="61"/>
      <c r="C62" s="61" t="s">
        <v>887</v>
      </c>
      <c r="D62" s="61"/>
      <c r="E62" s="53"/>
      <c r="F62" s="394">
        <f>SUM(F63)</f>
        <v>2356</v>
      </c>
      <c r="G62" s="394">
        <f>SUM(G63)</f>
        <v>0</v>
      </c>
      <c r="H62" s="471">
        <f t="shared" si="4"/>
        <v>2356</v>
      </c>
      <c r="I62" s="258"/>
      <c r="J62" s="257"/>
    </row>
    <row r="63" spans="1:10" ht="21" customHeight="1">
      <c r="A63" s="40" t="s">
        <v>716</v>
      </c>
      <c r="B63" s="61" t="s">
        <v>304</v>
      </c>
      <c r="C63" s="61" t="s">
        <v>887</v>
      </c>
      <c r="D63" s="61" t="s">
        <v>847</v>
      </c>
      <c r="E63" s="373"/>
      <c r="F63" s="394">
        <f>SUM(F64)</f>
        <v>2356</v>
      </c>
      <c r="G63" s="394">
        <f>SUM(G64)</f>
        <v>0</v>
      </c>
      <c r="H63" s="471">
        <f t="shared" si="4"/>
        <v>2356</v>
      </c>
      <c r="I63" s="258"/>
      <c r="J63" s="257"/>
    </row>
    <row r="64" spans="1:10" ht="30" customHeight="1">
      <c r="A64" s="41" t="s">
        <v>658</v>
      </c>
      <c r="B64" s="59" t="s">
        <v>304</v>
      </c>
      <c r="C64" s="59" t="s">
        <v>887</v>
      </c>
      <c r="D64" s="59" t="s">
        <v>847</v>
      </c>
      <c r="E64" s="474">
        <v>4829900</v>
      </c>
      <c r="F64" s="427">
        <v>2356</v>
      </c>
      <c r="G64" s="256"/>
      <c r="H64" s="472">
        <f t="shared" si="4"/>
        <v>2356</v>
      </c>
      <c r="I64" s="258"/>
      <c r="J64" s="257"/>
    </row>
    <row r="65" spans="1:10" s="477" customFormat="1" ht="21" customHeight="1">
      <c r="A65" s="40" t="s">
        <v>255</v>
      </c>
      <c r="B65" s="61" t="s">
        <v>284</v>
      </c>
      <c r="C65" s="61" t="s">
        <v>1043</v>
      </c>
      <c r="D65" s="61"/>
      <c r="E65" s="53"/>
      <c r="F65" s="394"/>
      <c r="G65" s="250">
        <f>G66</f>
        <v>0</v>
      </c>
      <c r="H65" s="471">
        <f>F65+G65</f>
        <v>0</v>
      </c>
      <c r="I65" s="421"/>
      <c r="J65" s="18"/>
    </row>
    <row r="66" spans="1:10" s="477" customFormat="1" ht="20.25" customHeight="1">
      <c r="A66" s="465" t="s">
        <v>752</v>
      </c>
      <c r="B66" s="61" t="s">
        <v>284</v>
      </c>
      <c r="C66" s="61" t="s">
        <v>1043</v>
      </c>
      <c r="D66" s="61" t="s">
        <v>849</v>
      </c>
      <c r="E66" s="53"/>
      <c r="F66" s="394"/>
      <c r="G66" s="250">
        <f>G67</f>
        <v>0</v>
      </c>
      <c r="H66" s="471">
        <f>F66+G66</f>
        <v>0</v>
      </c>
      <c r="I66" s="421"/>
      <c r="J66" s="18"/>
    </row>
    <row r="67" spans="1:10" ht="33" customHeight="1" thickBot="1">
      <c r="A67" s="478" t="s">
        <v>658</v>
      </c>
      <c r="B67" s="63" t="s">
        <v>284</v>
      </c>
      <c r="C67" s="63" t="s">
        <v>1043</v>
      </c>
      <c r="D67" s="63" t="s">
        <v>849</v>
      </c>
      <c r="E67" s="70" t="s">
        <v>913</v>
      </c>
      <c r="F67" s="479">
        <v>500</v>
      </c>
      <c r="G67" s="441"/>
      <c r="H67" s="480">
        <f>F67+G67</f>
        <v>500</v>
      </c>
      <c r="I67" s="440"/>
      <c r="J67" s="443"/>
    </row>
    <row r="68" spans="1:10" ht="15.75">
      <c r="A68" s="16"/>
      <c r="B68" s="26"/>
      <c r="C68" s="26"/>
      <c r="D68" s="26"/>
      <c r="E68" s="16"/>
      <c r="F68" s="481"/>
      <c r="G68" s="481"/>
      <c r="H68" s="481"/>
      <c r="I68" s="481"/>
      <c r="J68" s="481"/>
    </row>
    <row r="69" spans="1:10" ht="15.75">
      <c r="A69" s="16"/>
      <c r="B69" s="26"/>
      <c r="C69" s="26"/>
      <c r="D69" s="26"/>
      <c r="E69" s="16"/>
      <c r="F69" s="481"/>
      <c r="G69" s="481"/>
      <c r="H69" s="481"/>
      <c r="I69" s="481"/>
      <c r="J69" s="481"/>
    </row>
    <row r="70" spans="1:10" ht="15.75">
      <c r="A70" s="16"/>
      <c r="B70" s="26"/>
      <c r="C70" s="26"/>
      <c r="D70" s="26"/>
      <c r="E70" s="16"/>
      <c r="F70" s="481"/>
      <c r="G70" s="481"/>
      <c r="H70" s="481"/>
      <c r="I70" s="481"/>
      <c r="J70" s="481"/>
    </row>
    <row r="71" spans="1:10" ht="15.75">
      <c r="A71" s="16"/>
      <c r="B71" s="26"/>
      <c r="C71" s="26"/>
      <c r="D71" s="26"/>
      <c r="E71" s="16"/>
      <c r="F71" s="481"/>
      <c r="G71" s="481"/>
      <c r="H71" s="481"/>
      <c r="I71" s="481"/>
      <c r="J71" s="481"/>
    </row>
    <row r="72" spans="1:10" ht="15.75">
      <c r="A72" s="16"/>
      <c r="B72" s="26"/>
      <c r="C72" s="26"/>
      <c r="D72" s="26"/>
      <c r="E72" s="16"/>
      <c r="F72" s="481"/>
      <c r="G72" s="481"/>
      <c r="H72" s="481"/>
      <c r="I72" s="481"/>
      <c r="J72" s="481"/>
    </row>
    <row r="73" spans="1:10" ht="15.75">
      <c r="A73" s="16"/>
      <c r="B73" s="26"/>
      <c r="C73" s="26"/>
      <c r="D73" s="26"/>
      <c r="E73" s="16"/>
      <c r="F73" s="481"/>
      <c r="G73" s="481"/>
      <c r="H73" s="481"/>
      <c r="I73" s="475"/>
      <c r="J73" s="475"/>
    </row>
    <row r="74" spans="1:10" ht="15.75">
      <c r="A74" s="16"/>
      <c r="B74" s="26"/>
      <c r="C74" s="26"/>
      <c r="D74" s="26"/>
      <c r="E74" s="16"/>
      <c r="F74" s="481"/>
      <c r="G74" s="481"/>
      <c r="H74" s="481"/>
      <c r="I74" s="475"/>
      <c r="J74" s="475"/>
    </row>
    <row r="75" spans="1:10" ht="15.75">
      <c r="A75" s="16"/>
      <c r="B75" s="26"/>
      <c r="C75" s="26"/>
      <c r="D75" s="26"/>
      <c r="E75" s="16"/>
      <c r="F75" s="481"/>
      <c r="G75" s="481"/>
      <c r="H75" s="481"/>
      <c r="I75" s="475"/>
      <c r="J75" s="475"/>
    </row>
    <row r="76" spans="1:10" ht="15.75">
      <c r="A76" s="16"/>
      <c r="B76" s="26"/>
      <c r="C76" s="26"/>
      <c r="D76" s="26"/>
      <c r="E76" s="16"/>
      <c r="F76" s="481"/>
      <c r="G76" s="481"/>
      <c r="H76" s="481"/>
      <c r="I76" s="475"/>
      <c r="J76" s="475"/>
    </row>
    <row r="77" spans="1:10" ht="15.75">
      <c r="A77" s="16"/>
      <c r="B77" s="26"/>
      <c r="C77" s="26"/>
      <c r="D77" s="26"/>
      <c r="E77" s="16"/>
      <c r="F77" s="481"/>
      <c r="G77" s="481"/>
      <c r="H77" s="481"/>
      <c r="I77" s="475"/>
      <c r="J77" s="475"/>
    </row>
    <row r="78" spans="1:10" ht="15.75">
      <c r="A78" s="16"/>
      <c r="B78" s="26"/>
      <c r="C78" s="26"/>
      <c r="D78" s="26"/>
      <c r="E78" s="16"/>
      <c r="F78" s="481"/>
      <c r="G78" s="481"/>
      <c r="H78" s="481"/>
      <c r="I78" s="475"/>
      <c r="J78" s="475"/>
    </row>
    <row r="79" spans="1:10" ht="15.75">
      <c r="A79" s="16"/>
      <c r="B79" s="26"/>
      <c r="C79" s="26"/>
      <c r="D79" s="26"/>
      <c r="E79" s="16"/>
      <c r="F79" s="481"/>
      <c r="G79" s="481"/>
      <c r="H79" s="481"/>
      <c r="I79" s="475"/>
      <c r="J79" s="475"/>
    </row>
    <row r="80" spans="1:10" ht="15.75">
      <c r="A80" s="16"/>
      <c r="B80" s="26"/>
      <c r="C80" s="26"/>
      <c r="D80" s="26"/>
      <c r="E80" s="16"/>
      <c r="F80" s="481"/>
      <c r="G80" s="481"/>
      <c r="H80" s="481"/>
      <c r="I80" s="475"/>
      <c r="J80" s="475"/>
    </row>
    <row r="81" spans="1:10" ht="15.75">
      <c r="A81" s="16"/>
      <c r="B81" s="26"/>
      <c r="C81" s="26"/>
      <c r="D81" s="26"/>
      <c r="E81" s="16"/>
      <c r="F81" s="481"/>
      <c r="G81" s="481"/>
      <c r="H81" s="481"/>
      <c r="I81" s="475"/>
      <c r="J81" s="475"/>
    </row>
    <row r="82" spans="1:10" ht="15.75">
      <c r="A82" s="16"/>
      <c r="B82" s="26"/>
      <c r="C82" s="26"/>
      <c r="D82" s="26"/>
      <c r="E82" s="16"/>
      <c r="F82" s="481"/>
      <c r="G82" s="481"/>
      <c r="H82" s="481"/>
      <c r="I82" s="475"/>
      <c r="J82" s="475"/>
    </row>
    <row r="83" spans="1:10" ht="15.75">
      <c r="A83" s="16"/>
      <c r="B83" s="26"/>
      <c r="C83" s="26"/>
      <c r="D83" s="26"/>
      <c r="E83" s="16"/>
      <c r="F83" s="481"/>
      <c r="G83" s="481"/>
      <c r="H83" s="481"/>
      <c r="I83" s="475"/>
      <c r="J83" s="475"/>
    </row>
    <row r="84" spans="1:10" ht="15.75">
      <c r="A84" s="16"/>
      <c r="B84" s="26"/>
      <c r="C84" s="26"/>
      <c r="D84" s="26"/>
      <c r="E84" s="16"/>
      <c r="F84" s="481"/>
      <c r="G84" s="481"/>
      <c r="H84" s="481"/>
      <c r="I84" s="475"/>
      <c r="J84" s="475"/>
    </row>
    <row r="85" spans="1:10" ht="15.75">
      <c r="A85" s="16"/>
      <c r="B85" s="26"/>
      <c r="C85" s="26"/>
      <c r="D85" s="26"/>
      <c r="E85" s="16"/>
      <c r="F85" s="481"/>
      <c r="G85" s="481"/>
      <c r="H85" s="481"/>
      <c r="I85" s="475"/>
      <c r="J85" s="475"/>
    </row>
    <row r="86" spans="1:10" ht="15.75">
      <c r="A86" s="16"/>
      <c r="B86" s="26"/>
      <c r="C86" s="26"/>
      <c r="D86" s="26"/>
      <c r="E86" s="16"/>
      <c r="F86" s="481"/>
      <c r="G86" s="481"/>
      <c r="H86" s="481"/>
      <c r="I86" s="475"/>
      <c r="J86" s="475"/>
    </row>
    <row r="87" spans="1:10" ht="15.75">
      <c r="A87" s="16"/>
      <c r="B87" s="26"/>
      <c r="C87" s="26"/>
      <c r="D87" s="26"/>
      <c r="E87" s="16"/>
      <c r="F87" s="481"/>
      <c r="G87" s="481"/>
      <c r="H87" s="481"/>
      <c r="I87" s="475"/>
      <c r="J87" s="475"/>
    </row>
    <row r="88" spans="1:10" ht="15.75">
      <c r="A88" s="16"/>
      <c r="B88" s="26"/>
      <c r="C88" s="26"/>
      <c r="D88" s="26"/>
      <c r="E88" s="16"/>
      <c r="F88" s="481"/>
      <c r="G88" s="481"/>
      <c r="H88" s="481"/>
      <c r="I88" s="475"/>
      <c r="J88" s="475"/>
    </row>
    <row r="89" spans="1:10" ht="15.75">
      <c r="A89" s="16"/>
      <c r="B89" s="26"/>
      <c r="C89" s="26"/>
      <c r="D89" s="26"/>
      <c r="E89" s="16"/>
      <c r="F89" s="481"/>
      <c r="G89" s="481"/>
      <c r="H89" s="481"/>
      <c r="I89" s="475"/>
      <c r="J89" s="475"/>
    </row>
    <row r="90" spans="1:10" ht="15.75">
      <c r="A90" s="16"/>
      <c r="B90" s="26"/>
      <c r="C90" s="26"/>
      <c r="D90" s="26"/>
      <c r="E90" s="16"/>
      <c r="F90" s="481"/>
      <c r="G90" s="481"/>
      <c r="H90" s="481"/>
      <c r="I90" s="475"/>
      <c r="J90" s="475"/>
    </row>
    <row r="91" spans="1:10" ht="15.75">
      <c r="A91" s="16"/>
      <c r="B91" s="26"/>
      <c r="C91" s="26"/>
      <c r="D91" s="26"/>
      <c r="E91" s="16"/>
      <c r="F91" s="481"/>
      <c r="G91" s="481"/>
      <c r="H91" s="481"/>
      <c r="I91" s="475"/>
      <c r="J91" s="475"/>
    </row>
    <row r="92" spans="1:10" ht="15.75">
      <c r="A92" s="16"/>
      <c r="B92" s="26"/>
      <c r="C92" s="26"/>
      <c r="D92" s="26"/>
      <c r="E92" s="16"/>
      <c r="F92" s="481"/>
      <c r="G92" s="481"/>
      <c r="H92" s="481"/>
      <c r="I92" s="475"/>
      <c r="J92" s="475"/>
    </row>
    <row r="93" spans="1:10" ht="15.75">
      <c r="A93" s="16"/>
      <c r="B93" s="26"/>
      <c r="C93" s="26"/>
      <c r="D93" s="26"/>
      <c r="E93" s="16"/>
      <c r="F93" s="481"/>
      <c r="G93" s="481"/>
      <c r="H93" s="481"/>
      <c r="I93" s="475"/>
      <c r="J93" s="475"/>
    </row>
    <row r="94" spans="1:10" ht="15.75">
      <c r="A94" s="16"/>
      <c r="B94" s="26"/>
      <c r="C94" s="26"/>
      <c r="D94" s="26"/>
      <c r="E94" s="16"/>
      <c r="F94" s="481"/>
      <c r="G94" s="481"/>
      <c r="H94" s="481"/>
      <c r="I94" s="475"/>
      <c r="J94" s="475"/>
    </row>
    <row r="95" spans="1:10" ht="15.75">
      <c r="A95" s="16"/>
      <c r="B95" s="26"/>
      <c r="C95" s="26"/>
      <c r="D95" s="26"/>
      <c r="E95" s="16"/>
      <c r="F95" s="481"/>
      <c r="G95" s="481"/>
      <c r="H95" s="481"/>
      <c r="I95" s="475"/>
      <c r="J95" s="475"/>
    </row>
    <row r="96" spans="1:10" ht="15.75">
      <c r="A96" s="16"/>
      <c r="B96" s="26"/>
      <c r="C96" s="26"/>
      <c r="D96" s="26"/>
      <c r="E96" s="16"/>
      <c r="F96" s="481"/>
      <c r="G96" s="481"/>
      <c r="H96" s="481"/>
      <c r="I96" s="475"/>
      <c r="J96" s="475"/>
    </row>
    <row r="97" spans="1:10" ht="15.75">
      <c r="A97" s="16"/>
      <c r="B97" s="26"/>
      <c r="C97" s="26"/>
      <c r="D97" s="26"/>
      <c r="E97" s="16"/>
      <c r="F97" s="481"/>
      <c r="G97" s="481"/>
      <c r="H97" s="481"/>
      <c r="I97" s="475"/>
      <c r="J97" s="475"/>
    </row>
    <row r="98" spans="1:10" ht="15.75">
      <c r="A98" s="16"/>
      <c r="B98" s="26"/>
      <c r="C98" s="26"/>
      <c r="D98" s="26"/>
      <c r="E98" s="16"/>
      <c r="F98" s="481"/>
      <c r="G98" s="481"/>
      <c r="H98" s="481"/>
      <c r="I98" s="475"/>
      <c r="J98" s="475"/>
    </row>
    <row r="99" spans="1:10" ht="15.75">
      <c r="A99" s="16"/>
      <c r="B99" s="26"/>
      <c r="C99" s="26"/>
      <c r="D99" s="26"/>
      <c r="E99" s="16"/>
      <c r="F99" s="481"/>
      <c r="G99" s="481"/>
      <c r="H99" s="481"/>
      <c r="I99" s="475"/>
      <c r="J99" s="475"/>
    </row>
    <row r="100" spans="1:10" ht="15.75">
      <c r="A100" s="16"/>
      <c r="B100" s="26"/>
      <c r="C100" s="26"/>
      <c r="D100" s="26"/>
      <c r="E100" s="16"/>
      <c r="F100" s="481"/>
      <c r="G100" s="481"/>
      <c r="H100" s="481"/>
      <c r="I100" s="475"/>
      <c r="J100" s="475"/>
    </row>
    <row r="101" spans="1:10" ht="15.75">
      <c r="A101" s="16"/>
      <c r="B101" s="26"/>
      <c r="C101" s="26"/>
      <c r="D101" s="26"/>
      <c r="E101" s="16"/>
      <c r="F101" s="481"/>
      <c r="G101" s="481"/>
      <c r="H101" s="481"/>
      <c r="I101" s="475"/>
      <c r="J101" s="475"/>
    </row>
    <row r="102" spans="1:10" ht="15.75">
      <c r="A102" s="16"/>
      <c r="B102" s="26"/>
      <c r="C102" s="26"/>
      <c r="D102" s="26"/>
      <c r="E102" s="16"/>
      <c r="F102" s="481"/>
      <c r="G102" s="481"/>
      <c r="H102" s="481"/>
      <c r="I102" s="475"/>
      <c r="J102" s="475"/>
    </row>
    <row r="103" spans="1:10" ht="15.75">
      <c r="A103" s="16"/>
      <c r="B103" s="26"/>
      <c r="C103" s="26"/>
      <c r="D103" s="26"/>
      <c r="E103" s="16"/>
      <c r="F103" s="481"/>
      <c r="G103" s="481"/>
      <c r="H103" s="481"/>
      <c r="I103" s="475"/>
      <c r="J103" s="475"/>
    </row>
    <row r="104" spans="1:10" ht="15.75">
      <c r="A104" s="16"/>
      <c r="B104" s="26"/>
      <c r="C104" s="26"/>
      <c r="D104" s="26"/>
      <c r="E104" s="16"/>
      <c r="F104" s="481"/>
      <c r="G104" s="481"/>
      <c r="H104" s="481"/>
      <c r="I104" s="475"/>
      <c r="J104" s="475"/>
    </row>
    <row r="105" spans="1:10" ht="15.75">
      <c r="A105" s="16"/>
      <c r="B105" s="26"/>
      <c r="C105" s="26"/>
      <c r="D105" s="26"/>
      <c r="E105" s="16"/>
      <c r="F105" s="481"/>
      <c r="G105" s="481"/>
      <c r="H105" s="481"/>
      <c r="I105" s="475"/>
      <c r="J105" s="475"/>
    </row>
    <row r="106" spans="1:10" ht="15.75">
      <c r="A106" s="16"/>
      <c r="B106" s="26"/>
      <c r="C106" s="26"/>
      <c r="D106" s="26"/>
      <c r="E106" s="16"/>
      <c r="F106" s="481"/>
      <c r="G106" s="481"/>
      <c r="H106" s="481"/>
      <c r="I106" s="475"/>
      <c r="J106" s="475"/>
    </row>
    <row r="107" spans="1:10" ht="15.75">
      <c r="A107" s="16"/>
      <c r="B107" s="26"/>
      <c r="C107" s="26"/>
      <c r="D107" s="26"/>
      <c r="E107" s="16"/>
      <c r="F107" s="481"/>
      <c r="G107" s="481"/>
      <c r="H107" s="481"/>
      <c r="I107" s="475"/>
      <c r="J107" s="475"/>
    </row>
    <row r="108" spans="1:10" ht="15.75">
      <c r="A108" s="16"/>
      <c r="B108" s="26"/>
      <c r="C108" s="26"/>
      <c r="D108" s="26"/>
      <c r="E108" s="16"/>
      <c r="F108" s="481"/>
      <c r="G108" s="481"/>
      <c r="H108" s="481"/>
      <c r="I108" s="475"/>
      <c r="J108" s="475"/>
    </row>
    <row r="109" spans="1:10" ht="15.75">
      <c r="A109" s="16"/>
      <c r="B109" s="26"/>
      <c r="C109" s="26"/>
      <c r="D109" s="26"/>
      <c r="E109" s="16"/>
      <c r="F109" s="481"/>
      <c r="G109" s="481"/>
      <c r="H109" s="481"/>
      <c r="I109" s="475"/>
      <c r="J109" s="475"/>
    </row>
    <row r="110" spans="1:10" ht="15.75">
      <c r="A110" s="16"/>
      <c r="B110" s="26"/>
      <c r="C110" s="26"/>
      <c r="D110" s="26"/>
      <c r="E110" s="16"/>
      <c r="F110" s="481"/>
      <c r="G110" s="481"/>
      <c r="H110" s="481"/>
      <c r="I110" s="475"/>
      <c r="J110" s="475"/>
    </row>
    <row r="111" spans="1:10" ht="15.75">
      <c r="A111" s="16"/>
      <c r="B111" s="26"/>
      <c r="C111" s="26"/>
      <c r="D111" s="26"/>
      <c r="E111" s="16"/>
      <c r="F111" s="481"/>
      <c r="G111" s="481"/>
      <c r="H111" s="481"/>
      <c r="I111" s="475"/>
      <c r="J111" s="475"/>
    </row>
    <row r="112" spans="1:10" ht="15.75">
      <c r="A112" s="16"/>
      <c r="B112" s="26"/>
      <c r="C112" s="26"/>
      <c r="D112" s="26"/>
      <c r="E112" s="16"/>
      <c r="F112" s="481"/>
      <c r="G112" s="481"/>
      <c r="H112" s="481"/>
      <c r="I112" s="475"/>
      <c r="J112" s="475"/>
    </row>
    <row r="113" spans="1:10" ht="15.75">
      <c r="A113" s="16"/>
      <c r="B113" s="26"/>
      <c r="C113" s="26"/>
      <c r="D113" s="26"/>
      <c r="E113" s="16"/>
      <c r="F113" s="481"/>
      <c r="G113" s="481"/>
      <c r="H113" s="481"/>
      <c r="I113" s="475"/>
      <c r="J113" s="475"/>
    </row>
    <row r="114" spans="1:10" ht="15.75">
      <c r="A114" s="16"/>
      <c r="B114" s="26"/>
      <c r="C114" s="26"/>
      <c r="D114" s="26"/>
      <c r="E114" s="16"/>
      <c r="F114" s="481"/>
      <c r="G114" s="481"/>
      <c r="H114" s="481"/>
      <c r="I114" s="475"/>
      <c r="J114" s="475"/>
    </row>
    <row r="115" spans="1:10" ht="15.75">
      <c r="A115" s="16"/>
      <c r="B115" s="26"/>
      <c r="C115" s="26"/>
      <c r="D115" s="26"/>
      <c r="E115" s="16"/>
      <c r="F115" s="481"/>
      <c r="G115" s="481"/>
      <c r="H115" s="481"/>
      <c r="I115" s="475"/>
      <c r="J115" s="475"/>
    </row>
    <row r="116" spans="1:10" ht="15.75">
      <c r="A116" s="16"/>
      <c r="B116" s="26"/>
      <c r="C116" s="26"/>
      <c r="D116" s="26"/>
      <c r="E116" s="16"/>
      <c r="F116" s="481"/>
      <c r="G116" s="481"/>
      <c r="H116" s="481"/>
      <c r="I116" s="475"/>
      <c r="J116" s="475"/>
    </row>
    <row r="117" spans="1:10" ht="15.75">
      <c r="A117" s="16"/>
      <c r="B117" s="26"/>
      <c r="C117" s="26"/>
      <c r="D117" s="26"/>
      <c r="E117" s="16"/>
      <c r="F117" s="481"/>
      <c r="G117" s="481"/>
      <c r="H117" s="481"/>
      <c r="I117" s="475"/>
      <c r="J117" s="475"/>
    </row>
    <row r="118" spans="1:10" ht="15.75">
      <c r="A118" s="16"/>
      <c r="B118" s="26"/>
      <c r="C118" s="26"/>
      <c r="D118" s="26"/>
      <c r="E118" s="16"/>
      <c r="F118" s="481"/>
      <c r="G118" s="481"/>
      <c r="H118" s="481"/>
      <c r="I118" s="475"/>
      <c r="J118" s="475"/>
    </row>
    <row r="119" spans="1:10" ht="15.75">
      <c r="A119" s="16"/>
      <c r="B119" s="26"/>
      <c r="C119" s="26"/>
      <c r="D119" s="26"/>
      <c r="E119" s="16"/>
      <c r="F119" s="481"/>
      <c r="G119" s="481"/>
      <c r="H119" s="481"/>
      <c r="I119" s="475"/>
      <c r="J119" s="475"/>
    </row>
    <row r="120" spans="1:10" ht="15.75">
      <c r="A120" s="16"/>
      <c r="B120" s="26"/>
      <c r="C120" s="26"/>
      <c r="D120" s="26"/>
      <c r="E120" s="16"/>
      <c r="F120" s="481"/>
      <c r="G120" s="481"/>
      <c r="H120" s="481"/>
      <c r="I120" s="475"/>
      <c r="J120" s="475"/>
    </row>
    <row r="121" spans="1:10" ht="15.75">
      <c r="A121" s="16"/>
      <c r="B121" s="26"/>
      <c r="C121" s="26"/>
      <c r="D121" s="26"/>
      <c r="E121" s="16"/>
      <c r="F121" s="481"/>
      <c r="G121" s="481"/>
      <c r="H121" s="481"/>
      <c r="I121" s="475"/>
      <c r="J121" s="475"/>
    </row>
    <row r="122" spans="1:10" ht="15.75">
      <c r="A122" s="16"/>
      <c r="B122" s="26"/>
      <c r="C122" s="26"/>
      <c r="D122" s="26"/>
      <c r="E122" s="16"/>
      <c r="F122" s="481"/>
      <c r="G122" s="481"/>
      <c r="H122" s="481"/>
      <c r="I122" s="475"/>
      <c r="J122" s="475"/>
    </row>
    <row r="123" spans="1:10" ht="15.75">
      <c r="A123" s="16"/>
      <c r="B123" s="26"/>
      <c r="C123" s="26"/>
      <c r="D123" s="26"/>
      <c r="E123" s="16"/>
      <c r="F123" s="481"/>
      <c r="G123" s="481"/>
      <c r="H123" s="481"/>
      <c r="I123" s="475"/>
      <c r="J123" s="475"/>
    </row>
    <row r="124" spans="1:10" ht="15.75">
      <c r="A124" s="16"/>
      <c r="B124" s="26"/>
      <c r="C124" s="26"/>
      <c r="D124" s="26"/>
      <c r="E124" s="16"/>
      <c r="F124" s="481"/>
      <c r="G124" s="481"/>
      <c r="H124" s="481"/>
      <c r="I124" s="475"/>
      <c r="J124" s="475"/>
    </row>
    <row r="125" spans="1:10" ht="15.75">
      <c r="A125" s="16"/>
      <c r="B125" s="26"/>
      <c r="C125" s="26"/>
      <c r="D125" s="26"/>
      <c r="E125" s="16"/>
      <c r="F125" s="481"/>
      <c r="G125" s="481"/>
      <c r="H125" s="481"/>
      <c r="I125" s="475"/>
      <c r="J125" s="475"/>
    </row>
    <row r="126" spans="1:10" ht="15.75">
      <c r="A126" s="16"/>
      <c r="B126" s="26"/>
      <c r="C126" s="26"/>
      <c r="D126" s="26"/>
      <c r="E126" s="16"/>
      <c r="F126" s="481"/>
      <c r="G126" s="481"/>
      <c r="H126" s="481"/>
      <c r="I126" s="475"/>
      <c r="J126" s="475"/>
    </row>
    <row r="127" spans="1:10" ht="15.75">
      <c r="A127" s="16"/>
      <c r="B127" s="26"/>
      <c r="C127" s="26"/>
      <c r="D127" s="26"/>
      <c r="E127" s="16"/>
      <c r="F127" s="481"/>
      <c r="G127" s="481"/>
      <c r="H127" s="481"/>
      <c r="I127" s="475"/>
      <c r="J127" s="475"/>
    </row>
    <row r="128" spans="1:10" ht="15.75">
      <c r="A128" s="16"/>
      <c r="B128" s="26"/>
      <c r="C128" s="26"/>
      <c r="D128" s="26"/>
      <c r="E128" s="16"/>
      <c r="F128" s="481"/>
      <c r="G128" s="481"/>
      <c r="H128" s="481"/>
      <c r="I128" s="475"/>
      <c r="J128" s="475"/>
    </row>
    <row r="129" spans="1:10" ht="15.75">
      <c r="A129" s="16"/>
      <c r="B129" s="26"/>
      <c r="C129" s="26"/>
      <c r="D129" s="26"/>
      <c r="E129" s="16"/>
      <c r="F129" s="481"/>
      <c r="G129" s="481"/>
      <c r="H129" s="481"/>
      <c r="I129" s="475"/>
      <c r="J129" s="475"/>
    </row>
    <row r="130" spans="1:10" ht="15.75">
      <c r="A130" s="16"/>
      <c r="B130" s="26"/>
      <c r="C130" s="26"/>
      <c r="D130" s="26"/>
      <c r="E130" s="16"/>
      <c r="F130" s="481"/>
      <c r="G130" s="481"/>
      <c r="H130" s="481"/>
      <c r="I130" s="475"/>
      <c r="J130" s="475"/>
    </row>
    <row r="131" spans="1:10" ht="15.75">
      <c r="A131" s="16"/>
      <c r="B131" s="26"/>
      <c r="C131" s="26"/>
      <c r="D131" s="26"/>
      <c r="E131" s="16"/>
      <c r="F131" s="481"/>
      <c r="G131" s="481"/>
      <c r="H131" s="481"/>
      <c r="I131" s="475"/>
      <c r="J131" s="475"/>
    </row>
    <row r="132" spans="1:10" ht="15.75">
      <c r="A132" s="16"/>
      <c r="B132" s="26"/>
      <c r="C132" s="26"/>
      <c r="D132" s="26"/>
      <c r="E132" s="16"/>
      <c r="F132" s="481"/>
      <c r="G132" s="481"/>
      <c r="H132" s="481"/>
      <c r="I132" s="475"/>
      <c r="J132" s="475"/>
    </row>
    <row r="133" spans="1:10" ht="15.75">
      <c r="A133" s="16"/>
      <c r="B133" s="26"/>
      <c r="C133" s="26"/>
      <c r="D133" s="26"/>
      <c r="E133" s="16"/>
      <c r="F133" s="481"/>
      <c r="G133" s="481"/>
      <c r="H133" s="481"/>
      <c r="I133" s="475"/>
      <c r="J133" s="475"/>
    </row>
    <row r="134" spans="1:10" ht="15.75">
      <c r="A134" s="16"/>
      <c r="B134" s="26"/>
      <c r="C134" s="26"/>
      <c r="D134" s="26"/>
      <c r="E134" s="16"/>
      <c r="F134" s="481"/>
      <c r="G134" s="481"/>
      <c r="H134" s="481"/>
      <c r="I134" s="475"/>
      <c r="J134" s="475"/>
    </row>
    <row r="135" spans="1:10" ht="15.75">
      <c r="A135" s="16"/>
      <c r="B135" s="26"/>
      <c r="C135" s="26"/>
      <c r="D135" s="26"/>
      <c r="E135" s="16"/>
      <c r="F135" s="481"/>
      <c r="G135" s="481"/>
      <c r="H135" s="481"/>
      <c r="I135" s="475"/>
      <c r="J135" s="475"/>
    </row>
    <row r="136" spans="1:10" ht="15.75">
      <c r="A136" s="16"/>
      <c r="B136" s="26"/>
      <c r="C136" s="26"/>
      <c r="D136" s="26"/>
      <c r="E136" s="16"/>
      <c r="F136" s="481"/>
      <c r="G136" s="481"/>
      <c r="H136" s="481"/>
      <c r="I136" s="475"/>
      <c r="J136" s="475"/>
    </row>
    <row r="137" spans="1:10" ht="15.75">
      <c r="A137" s="16"/>
      <c r="B137" s="26"/>
      <c r="C137" s="26"/>
      <c r="D137" s="26"/>
      <c r="E137" s="16"/>
      <c r="F137" s="481"/>
      <c r="G137" s="481"/>
      <c r="H137" s="481"/>
      <c r="I137" s="475"/>
      <c r="J137" s="475"/>
    </row>
    <row r="138" spans="1:10" ht="15.75">
      <c r="A138" s="16"/>
      <c r="B138" s="26"/>
      <c r="C138" s="26"/>
      <c r="D138" s="26"/>
      <c r="E138" s="16"/>
      <c r="F138" s="481"/>
      <c r="G138" s="481"/>
      <c r="H138" s="481"/>
      <c r="I138" s="475"/>
      <c r="J138" s="475"/>
    </row>
    <row r="139" spans="1:10" ht="15.75">
      <c r="A139" s="16"/>
      <c r="B139" s="26"/>
      <c r="C139" s="26"/>
      <c r="D139" s="26"/>
      <c r="E139" s="16"/>
      <c r="F139" s="481"/>
      <c r="G139" s="481"/>
      <c r="H139" s="481"/>
      <c r="I139" s="475"/>
      <c r="J139" s="475"/>
    </row>
    <row r="140" spans="1:10" ht="15.75">
      <c r="A140" s="16"/>
      <c r="B140" s="26"/>
      <c r="C140" s="26"/>
      <c r="D140" s="26"/>
      <c r="E140" s="16"/>
      <c r="F140" s="481"/>
      <c r="G140" s="481"/>
      <c r="H140" s="481"/>
      <c r="I140" s="475"/>
      <c r="J140" s="475"/>
    </row>
    <row r="141" spans="1:10" ht="15.75">
      <c r="A141" s="16"/>
      <c r="B141" s="26"/>
      <c r="C141" s="26"/>
      <c r="D141" s="26"/>
      <c r="E141" s="16"/>
      <c r="F141" s="481"/>
      <c r="G141" s="481"/>
      <c r="H141" s="481"/>
      <c r="I141" s="475"/>
      <c r="J141" s="475"/>
    </row>
    <row r="142" spans="1:10" ht="15.75">
      <c r="A142" s="16"/>
      <c r="B142" s="26"/>
      <c r="C142" s="26"/>
      <c r="D142" s="26"/>
      <c r="E142" s="16"/>
      <c r="F142" s="481"/>
      <c r="G142" s="481"/>
      <c r="H142" s="481"/>
      <c r="I142" s="475"/>
      <c r="J142" s="475"/>
    </row>
    <row r="143" spans="1:10" ht="15.75">
      <c r="A143" s="16"/>
      <c r="B143" s="26"/>
      <c r="C143" s="26"/>
      <c r="D143" s="26"/>
      <c r="E143" s="16"/>
      <c r="F143" s="481"/>
      <c r="G143" s="481"/>
      <c r="H143" s="481"/>
      <c r="I143" s="475"/>
      <c r="J143" s="475"/>
    </row>
    <row r="144" spans="1:10" ht="15.75">
      <c r="A144" s="16"/>
      <c r="B144" s="26"/>
      <c r="C144" s="26"/>
      <c r="D144" s="26"/>
      <c r="E144" s="16"/>
      <c r="F144" s="481"/>
      <c r="G144" s="481"/>
      <c r="H144" s="481"/>
      <c r="I144" s="475"/>
      <c r="J144" s="475"/>
    </row>
    <row r="145" spans="1:10" ht="15.75">
      <c r="A145" s="16"/>
      <c r="B145" s="26"/>
      <c r="C145" s="26"/>
      <c r="D145" s="26"/>
      <c r="E145" s="16"/>
      <c r="F145" s="481"/>
      <c r="G145" s="481"/>
      <c r="H145" s="481"/>
      <c r="I145" s="475"/>
      <c r="J145" s="475"/>
    </row>
    <row r="146" spans="1:10" ht="15.75">
      <c r="A146" s="16"/>
      <c r="B146" s="26"/>
      <c r="C146" s="26"/>
      <c r="D146" s="26"/>
      <c r="E146" s="16"/>
      <c r="F146" s="481"/>
      <c r="G146" s="481"/>
      <c r="H146" s="481"/>
      <c r="I146" s="475"/>
      <c r="J146" s="475"/>
    </row>
    <row r="147" spans="1:10" ht="15.75">
      <c r="A147" s="16"/>
      <c r="B147" s="26"/>
      <c r="C147" s="26"/>
      <c r="D147" s="26"/>
      <c r="E147" s="16"/>
      <c r="F147" s="481"/>
      <c r="G147" s="481"/>
      <c r="H147" s="481"/>
      <c r="I147" s="475"/>
      <c r="J147" s="475"/>
    </row>
    <row r="148" spans="1:10" ht="15.75">
      <c r="A148" s="16"/>
      <c r="B148" s="26"/>
      <c r="C148" s="26"/>
      <c r="D148" s="26"/>
      <c r="E148" s="16"/>
      <c r="F148" s="481"/>
      <c r="G148" s="481"/>
      <c r="H148" s="481"/>
      <c r="I148" s="475"/>
      <c r="J148" s="475"/>
    </row>
    <row r="149" spans="1:10" ht="15.75">
      <c r="A149" s="16"/>
      <c r="B149" s="26"/>
      <c r="C149" s="26"/>
      <c r="D149" s="26"/>
      <c r="E149" s="16"/>
      <c r="F149" s="481"/>
      <c r="G149" s="481"/>
      <c r="H149" s="481"/>
      <c r="I149" s="475"/>
      <c r="J149" s="475"/>
    </row>
    <row r="150" spans="1:10" ht="15.75">
      <c r="A150" s="16"/>
      <c r="B150" s="26"/>
      <c r="C150" s="26"/>
      <c r="D150" s="26"/>
      <c r="E150" s="16"/>
      <c r="F150" s="481"/>
      <c r="G150" s="481"/>
      <c r="H150" s="481"/>
      <c r="I150" s="475"/>
      <c r="J150" s="475"/>
    </row>
    <row r="151" spans="1:10" ht="15.75">
      <c r="A151" s="16"/>
      <c r="B151" s="26"/>
      <c r="C151" s="26"/>
      <c r="D151" s="26"/>
      <c r="E151" s="16"/>
      <c r="F151" s="481"/>
      <c r="G151" s="481"/>
      <c r="H151" s="481"/>
      <c r="I151" s="475"/>
      <c r="J151" s="475"/>
    </row>
    <row r="152" spans="1:10" ht="15.75">
      <c r="A152" s="16"/>
      <c r="B152" s="26"/>
      <c r="C152" s="26"/>
      <c r="D152" s="26"/>
      <c r="E152" s="16"/>
      <c r="F152" s="481"/>
      <c r="G152" s="481"/>
      <c r="H152" s="481"/>
      <c r="I152" s="475"/>
      <c r="J152" s="475"/>
    </row>
    <row r="153" spans="1:10" ht="15.75">
      <c r="A153" s="16"/>
      <c r="B153" s="26"/>
      <c r="C153" s="26"/>
      <c r="D153" s="26"/>
      <c r="E153" s="16"/>
      <c r="F153" s="481"/>
      <c r="G153" s="481"/>
      <c r="H153" s="481"/>
      <c r="I153" s="475"/>
      <c r="J153" s="475"/>
    </row>
    <row r="154" spans="1:10" ht="15.75">
      <c r="A154" s="16"/>
      <c r="B154" s="26"/>
      <c r="C154" s="26"/>
      <c r="D154" s="26"/>
      <c r="E154" s="16"/>
      <c r="F154" s="481"/>
      <c r="G154" s="481"/>
      <c r="H154" s="481"/>
      <c r="I154" s="475"/>
      <c r="J154" s="475"/>
    </row>
    <row r="155" spans="1:10" ht="15.75">
      <c r="A155" s="16"/>
      <c r="B155" s="26"/>
      <c r="C155" s="26"/>
      <c r="D155" s="26"/>
      <c r="E155" s="16"/>
      <c r="F155" s="481"/>
      <c r="G155" s="481"/>
      <c r="H155" s="481"/>
      <c r="I155" s="475"/>
      <c r="J155" s="475"/>
    </row>
    <row r="156" spans="1:10" ht="15.75">
      <c r="A156" s="16"/>
      <c r="B156" s="26"/>
      <c r="C156" s="26"/>
      <c r="D156" s="26"/>
      <c r="E156" s="16"/>
      <c r="F156" s="481"/>
      <c r="G156" s="481"/>
      <c r="H156" s="481"/>
      <c r="I156" s="475"/>
      <c r="J156" s="475"/>
    </row>
    <row r="157" spans="1:10" ht="15.75">
      <c r="A157" s="16"/>
      <c r="B157" s="26"/>
      <c r="C157" s="26"/>
      <c r="D157" s="26"/>
      <c r="E157" s="16"/>
      <c r="F157" s="481"/>
      <c r="G157" s="481"/>
      <c r="H157" s="481"/>
      <c r="I157" s="475"/>
      <c r="J157" s="475"/>
    </row>
    <row r="158" spans="1:10" ht="15.75">
      <c r="A158" s="16"/>
      <c r="B158" s="26"/>
      <c r="C158" s="26"/>
      <c r="D158" s="26"/>
      <c r="E158" s="16"/>
      <c r="F158" s="481"/>
      <c r="G158" s="481"/>
      <c r="H158" s="481"/>
      <c r="I158" s="475"/>
      <c r="J158" s="475"/>
    </row>
    <row r="159" spans="1:10" ht="15.75">
      <c r="A159" s="16"/>
      <c r="B159" s="26"/>
      <c r="C159" s="26"/>
      <c r="D159" s="26"/>
      <c r="E159" s="16"/>
      <c r="F159" s="481"/>
      <c r="G159" s="481"/>
      <c r="H159" s="481"/>
      <c r="I159" s="475"/>
      <c r="J159" s="475"/>
    </row>
    <row r="160" spans="1:10" ht="15.75">
      <c r="A160" s="16"/>
      <c r="B160" s="26"/>
      <c r="C160" s="26"/>
      <c r="D160" s="26"/>
      <c r="E160" s="16"/>
      <c r="F160" s="481"/>
      <c r="G160" s="481"/>
      <c r="H160" s="481"/>
      <c r="I160" s="475"/>
      <c r="J160" s="475"/>
    </row>
    <row r="161" spans="1:10" ht="15.75">
      <c r="A161" s="16"/>
      <c r="B161" s="26"/>
      <c r="C161" s="26"/>
      <c r="D161" s="26"/>
      <c r="E161" s="16"/>
      <c r="F161" s="481"/>
      <c r="G161" s="481"/>
      <c r="H161" s="481"/>
      <c r="I161" s="475"/>
      <c r="J161" s="475"/>
    </row>
    <row r="162" spans="1:10" ht="15.75">
      <c r="A162" s="16"/>
      <c r="B162" s="26"/>
      <c r="C162" s="26"/>
      <c r="D162" s="26"/>
      <c r="E162" s="16"/>
      <c r="F162" s="481"/>
      <c r="G162" s="481"/>
      <c r="H162" s="481"/>
      <c r="I162" s="475"/>
      <c r="J162" s="475"/>
    </row>
    <row r="163" spans="1:10" ht="15.75">
      <c r="A163" s="16"/>
      <c r="B163" s="26"/>
      <c r="C163" s="26"/>
      <c r="D163" s="26"/>
      <c r="E163" s="16"/>
      <c r="F163" s="481"/>
      <c r="G163" s="481"/>
      <c r="H163" s="481"/>
      <c r="I163" s="475"/>
      <c r="J163" s="475"/>
    </row>
    <row r="164" spans="1:10" ht="15.75">
      <c r="A164" s="16"/>
      <c r="B164" s="26"/>
      <c r="C164" s="26"/>
      <c r="D164" s="26"/>
      <c r="E164" s="16"/>
      <c r="F164" s="481"/>
      <c r="G164" s="481"/>
      <c r="H164" s="481"/>
      <c r="I164" s="475"/>
      <c r="J164" s="475"/>
    </row>
    <row r="165" spans="1:10" ht="15.75">
      <c r="A165" s="16"/>
      <c r="B165" s="26"/>
      <c r="C165" s="26"/>
      <c r="D165" s="26"/>
      <c r="E165" s="16"/>
      <c r="F165" s="481"/>
      <c r="G165" s="481"/>
      <c r="H165" s="481"/>
      <c r="I165" s="475"/>
      <c r="J165" s="475"/>
    </row>
    <row r="166" spans="1:10" ht="15.75">
      <c r="A166" s="16"/>
      <c r="B166" s="26"/>
      <c r="C166" s="26"/>
      <c r="D166" s="26"/>
      <c r="E166" s="16"/>
      <c r="F166" s="481"/>
      <c r="G166" s="481"/>
      <c r="H166" s="481"/>
      <c r="I166" s="475"/>
      <c r="J166" s="475"/>
    </row>
    <row r="167" spans="1:10" ht="15.75">
      <c r="A167" s="16"/>
      <c r="B167" s="26"/>
      <c r="C167" s="26"/>
      <c r="D167" s="26"/>
      <c r="E167" s="16"/>
      <c r="F167" s="481"/>
      <c r="G167" s="481"/>
      <c r="H167" s="481"/>
      <c r="I167" s="475"/>
      <c r="J167" s="475"/>
    </row>
    <row r="168" spans="1:10" ht="15.75">
      <c r="A168" s="16"/>
      <c r="B168" s="26"/>
      <c r="C168" s="26"/>
      <c r="D168" s="26"/>
      <c r="E168" s="16"/>
      <c r="F168" s="481"/>
      <c r="G168" s="481"/>
      <c r="H168" s="481"/>
      <c r="I168" s="475"/>
      <c r="J168" s="475"/>
    </row>
    <row r="169" spans="1:10" ht="15.75">
      <c r="A169" s="16"/>
      <c r="B169" s="26"/>
      <c r="C169" s="26"/>
      <c r="D169" s="26"/>
      <c r="E169" s="16"/>
      <c r="F169" s="481"/>
      <c r="G169" s="481"/>
      <c r="H169" s="481"/>
      <c r="I169" s="475"/>
      <c r="J169" s="475"/>
    </row>
    <row r="170" spans="1:10" ht="15.75">
      <c r="A170" s="16"/>
      <c r="B170" s="26"/>
      <c r="C170" s="26"/>
      <c r="D170" s="26"/>
      <c r="E170" s="16"/>
      <c r="F170" s="481"/>
      <c r="G170" s="481"/>
      <c r="H170" s="481"/>
      <c r="I170" s="475"/>
      <c r="J170" s="475"/>
    </row>
    <row r="171" spans="1:10" ht="15.75">
      <c r="A171" s="16"/>
      <c r="B171" s="26"/>
      <c r="C171" s="26"/>
      <c r="D171" s="26"/>
      <c r="E171" s="16"/>
      <c r="F171" s="481"/>
      <c r="G171" s="481"/>
      <c r="H171" s="481"/>
      <c r="I171" s="475"/>
      <c r="J171" s="475"/>
    </row>
    <row r="172" spans="1:10" ht="15.75">
      <c r="A172" s="16"/>
      <c r="B172" s="26"/>
      <c r="C172" s="26"/>
      <c r="D172" s="26"/>
      <c r="E172" s="16"/>
      <c r="F172" s="481"/>
      <c r="G172" s="481"/>
      <c r="H172" s="481"/>
      <c r="I172" s="475"/>
      <c r="J172" s="475"/>
    </row>
    <row r="173" spans="1:10" ht="15.75">
      <c r="A173" s="16"/>
      <c r="B173" s="26"/>
      <c r="C173" s="26"/>
      <c r="D173" s="26"/>
      <c r="E173" s="16"/>
      <c r="F173" s="481"/>
      <c r="G173" s="481"/>
      <c r="H173" s="481"/>
      <c r="I173" s="475"/>
      <c r="J173" s="475"/>
    </row>
    <row r="174" spans="1:10" ht="15.75">
      <c r="A174" s="16"/>
      <c r="B174" s="26"/>
      <c r="C174" s="26"/>
      <c r="D174" s="26"/>
      <c r="E174" s="16"/>
      <c r="F174" s="481"/>
      <c r="G174" s="481"/>
      <c r="H174" s="481"/>
      <c r="I174" s="475"/>
      <c r="J174" s="475"/>
    </row>
    <row r="175" spans="1:10" ht="15.75">
      <c r="A175" s="16"/>
      <c r="B175" s="26"/>
      <c r="C175" s="26"/>
      <c r="D175" s="26"/>
      <c r="E175" s="16"/>
      <c r="F175" s="481"/>
      <c r="G175" s="481"/>
      <c r="H175" s="481"/>
      <c r="I175" s="475"/>
      <c r="J175" s="475"/>
    </row>
    <row r="176" spans="1:10" ht="15.75">
      <c r="A176" s="16"/>
      <c r="B176" s="26"/>
      <c r="C176" s="26"/>
      <c r="D176" s="26"/>
      <c r="E176" s="16"/>
      <c r="F176" s="481"/>
      <c r="G176" s="481"/>
      <c r="H176" s="481"/>
      <c r="I176" s="475"/>
      <c r="J176" s="475"/>
    </row>
    <row r="177" spans="1:10" ht="15.75">
      <c r="A177" s="16"/>
      <c r="B177" s="26"/>
      <c r="C177" s="26"/>
      <c r="D177" s="26"/>
      <c r="E177" s="16"/>
      <c r="F177" s="481"/>
      <c r="G177" s="481"/>
      <c r="H177" s="481"/>
      <c r="I177" s="475"/>
      <c r="J177" s="475"/>
    </row>
    <row r="178" spans="1:10" ht="15.75">
      <c r="A178" s="16"/>
      <c r="B178" s="26"/>
      <c r="C178" s="26"/>
      <c r="D178" s="26"/>
      <c r="E178" s="16"/>
      <c r="F178" s="481"/>
      <c r="G178" s="481"/>
      <c r="H178" s="481"/>
      <c r="I178" s="475"/>
      <c r="J178" s="475"/>
    </row>
    <row r="179" spans="1:10" ht="15.75">
      <c r="A179" s="16"/>
      <c r="B179" s="26"/>
      <c r="C179" s="26"/>
      <c r="D179" s="26"/>
      <c r="E179" s="16"/>
      <c r="F179" s="481"/>
      <c r="G179" s="481"/>
      <c r="H179" s="481"/>
      <c r="I179" s="475"/>
      <c r="J179" s="475"/>
    </row>
    <row r="180" spans="1:10" ht="15.75">
      <c r="A180" s="16"/>
      <c r="B180" s="26"/>
      <c r="C180" s="26"/>
      <c r="D180" s="26"/>
      <c r="E180" s="16"/>
      <c r="F180" s="481"/>
      <c r="G180" s="481"/>
      <c r="H180" s="481"/>
      <c r="I180" s="475"/>
      <c r="J180" s="475"/>
    </row>
    <row r="181" spans="1:10" ht="15.75">
      <c r="A181" s="16"/>
      <c r="B181" s="26"/>
      <c r="C181" s="26"/>
      <c r="D181" s="26"/>
      <c r="E181" s="16"/>
      <c r="F181" s="481"/>
      <c r="G181" s="481"/>
      <c r="H181" s="481"/>
      <c r="I181" s="475"/>
      <c r="J181" s="475"/>
    </row>
    <row r="182" spans="1:10" ht="15.75">
      <c r="A182" s="16"/>
      <c r="B182" s="26"/>
      <c r="C182" s="26"/>
      <c r="D182" s="26"/>
      <c r="E182" s="16"/>
      <c r="F182" s="481"/>
      <c r="G182" s="481"/>
      <c r="H182" s="481"/>
      <c r="I182" s="475"/>
      <c r="J182" s="475"/>
    </row>
    <row r="183" spans="1:10" ht="15.75">
      <c r="A183" s="16"/>
      <c r="B183" s="26"/>
      <c r="C183" s="26"/>
      <c r="D183" s="26"/>
      <c r="E183" s="16"/>
      <c r="F183" s="481"/>
      <c r="G183" s="481"/>
      <c r="H183" s="481"/>
      <c r="I183" s="475"/>
      <c r="J183" s="475"/>
    </row>
    <row r="184" spans="1:10" ht="15.75">
      <c r="A184" s="16"/>
      <c r="B184" s="26"/>
      <c r="C184" s="26"/>
      <c r="D184" s="26"/>
      <c r="E184" s="16"/>
      <c r="F184" s="481"/>
      <c r="G184" s="481"/>
      <c r="H184" s="481"/>
      <c r="I184" s="475"/>
      <c r="J184" s="475"/>
    </row>
    <row r="185" spans="1:10" ht="15.75">
      <c r="A185" s="16"/>
      <c r="B185" s="26"/>
      <c r="C185" s="26"/>
      <c r="D185" s="26"/>
      <c r="E185" s="16"/>
      <c r="F185" s="481"/>
      <c r="G185" s="481"/>
      <c r="H185" s="481"/>
      <c r="I185" s="475"/>
      <c r="J185" s="475"/>
    </row>
    <row r="186" spans="1:10" ht="15.75">
      <c r="A186" s="16"/>
      <c r="B186" s="26"/>
      <c r="C186" s="26"/>
      <c r="D186" s="26"/>
      <c r="E186" s="16"/>
      <c r="F186" s="481"/>
      <c r="G186" s="481"/>
      <c r="H186" s="481"/>
      <c r="I186" s="475"/>
      <c r="J186" s="475"/>
    </row>
    <row r="187" spans="1:10" ht="15.75">
      <c r="A187" s="16"/>
      <c r="B187" s="26"/>
      <c r="C187" s="26"/>
      <c r="D187" s="26"/>
      <c r="E187" s="16"/>
      <c r="F187" s="481"/>
      <c r="G187" s="481"/>
      <c r="H187" s="481"/>
      <c r="I187" s="475"/>
      <c r="J187" s="475"/>
    </row>
    <row r="188" spans="1:10" ht="15.75">
      <c r="A188" s="16"/>
      <c r="B188" s="26"/>
      <c r="C188" s="26"/>
      <c r="D188" s="26"/>
      <c r="E188" s="16"/>
      <c r="F188" s="481"/>
      <c r="G188" s="481"/>
      <c r="H188" s="481"/>
      <c r="I188" s="475"/>
      <c r="J188" s="475"/>
    </row>
    <row r="189" spans="1:10" ht="15.75">
      <c r="A189" s="16"/>
      <c r="B189" s="26"/>
      <c r="C189" s="26"/>
      <c r="D189" s="26"/>
      <c r="E189" s="16"/>
      <c r="F189" s="481"/>
      <c r="G189" s="481"/>
      <c r="H189" s="481"/>
      <c r="I189" s="475"/>
      <c r="J189" s="475"/>
    </row>
    <row r="190" spans="1:10" ht="15.75">
      <c r="A190" s="16"/>
      <c r="B190" s="26"/>
      <c r="C190" s="26"/>
      <c r="D190" s="26"/>
      <c r="E190" s="16"/>
      <c r="F190" s="481"/>
      <c r="G190" s="481"/>
      <c r="H190" s="481"/>
      <c r="I190" s="475"/>
      <c r="J190" s="475"/>
    </row>
    <row r="191" spans="1:10" ht="15.75">
      <c r="A191" s="16"/>
      <c r="B191" s="26"/>
      <c r="C191" s="26"/>
      <c r="D191" s="26"/>
      <c r="E191" s="16"/>
      <c r="F191" s="481"/>
      <c r="G191" s="481"/>
      <c r="H191" s="481"/>
      <c r="I191" s="475"/>
      <c r="J191" s="475"/>
    </row>
    <row r="192" spans="1:10" ht="15.75">
      <c r="A192" s="16"/>
      <c r="B192" s="26"/>
      <c r="C192" s="26"/>
      <c r="D192" s="26"/>
      <c r="E192" s="16"/>
      <c r="F192" s="481"/>
      <c r="G192" s="481"/>
      <c r="H192" s="481"/>
      <c r="I192" s="475"/>
      <c r="J192" s="475"/>
    </row>
    <row r="193" spans="1:10" ht="15.75">
      <c r="A193" s="16"/>
      <c r="B193" s="26"/>
      <c r="C193" s="26"/>
      <c r="D193" s="26"/>
      <c r="E193" s="16"/>
      <c r="F193" s="481"/>
      <c r="G193" s="481"/>
      <c r="H193" s="481"/>
      <c r="I193" s="475"/>
      <c r="J193" s="475"/>
    </row>
    <row r="194" spans="1:10" ht="15.75">
      <c r="A194" s="16"/>
      <c r="B194" s="26"/>
      <c r="C194" s="26"/>
      <c r="D194" s="26"/>
      <c r="E194" s="16"/>
      <c r="F194" s="481"/>
      <c r="G194" s="481"/>
      <c r="H194" s="481"/>
      <c r="I194" s="475"/>
      <c r="J194" s="475"/>
    </row>
    <row r="195" spans="1:10" ht="15.75">
      <c r="A195" s="16"/>
      <c r="B195" s="26"/>
      <c r="C195" s="26"/>
      <c r="D195" s="26"/>
      <c r="E195" s="16"/>
      <c r="F195" s="481"/>
      <c r="G195" s="481"/>
      <c r="H195" s="481"/>
      <c r="I195" s="475"/>
      <c r="J195" s="475"/>
    </row>
    <row r="196" spans="1:10" ht="15.75">
      <c r="A196" s="16"/>
      <c r="B196" s="26"/>
      <c r="C196" s="26"/>
      <c r="D196" s="26"/>
      <c r="E196" s="16"/>
      <c r="F196" s="481"/>
      <c r="G196" s="481"/>
      <c r="H196" s="481"/>
      <c r="I196" s="475"/>
      <c r="J196" s="475"/>
    </row>
    <row r="197" spans="1:10" ht="15.75">
      <c r="A197" s="16"/>
      <c r="B197" s="26"/>
      <c r="C197" s="26"/>
      <c r="D197" s="26"/>
      <c r="E197" s="16"/>
      <c r="F197" s="481"/>
      <c r="G197" s="481"/>
      <c r="H197" s="481"/>
      <c r="I197" s="475"/>
      <c r="J197" s="475"/>
    </row>
    <row r="198" spans="1:10" ht="15.75">
      <c r="A198" s="16"/>
      <c r="B198" s="26"/>
      <c r="C198" s="26"/>
      <c r="D198" s="26"/>
      <c r="E198" s="16"/>
      <c r="F198" s="481"/>
      <c r="G198" s="481"/>
      <c r="H198" s="481"/>
      <c r="I198" s="475"/>
      <c r="J198" s="475"/>
    </row>
    <row r="199" spans="1:10" ht="15.75">
      <c r="A199" s="16"/>
      <c r="B199" s="26"/>
      <c r="C199" s="26"/>
      <c r="D199" s="26"/>
      <c r="E199" s="16"/>
      <c r="F199" s="481"/>
      <c r="G199" s="481"/>
      <c r="H199" s="481"/>
      <c r="I199" s="475"/>
      <c r="J199" s="475"/>
    </row>
    <row r="200" spans="1:10" ht="15.75">
      <c r="A200" s="16"/>
      <c r="B200" s="26"/>
      <c r="C200" s="26"/>
      <c r="D200" s="26"/>
      <c r="E200" s="16"/>
      <c r="F200" s="481"/>
      <c r="G200" s="481"/>
      <c r="H200" s="481"/>
      <c r="I200" s="475"/>
      <c r="J200" s="475"/>
    </row>
    <row r="201" spans="1:10" ht="15.75">
      <c r="A201" s="16"/>
      <c r="B201" s="26"/>
      <c r="C201" s="26"/>
      <c r="D201" s="26"/>
      <c r="E201" s="16"/>
      <c r="F201" s="481"/>
      <c r="G201" s="481"/>
      <c r="H201" s="481"/>
      <c r="I201" s="475"/>
      <c r="J201" s="475"/>
    </row>
    <row r="202" spans="1:10" ht="15.75">
      <c r="A202" s="16"/>
      <c r="B202" s="26"/>
      <c r="C202" s="26"/>
      <c r="D202" s="26"/>
      <c r="E202" s="16"/>
      <c r="F202" s="481"/>
      <c r="G202" s="481"/>
      <c r="H202" s="481"/>
      <c r="I202" s="475"/>
      <c r="J202" s="475"/>
    </row>
    <row r="203" spans="1:10" ht="15.75">
      <c r="A203" s="16"/>
      <c r="B203" s="26"/>
      <c r="C203" s="26"/>
      <c r="D203" s="26"/>
      <c r="E203" s="16"/>
      <c r="F203" s="481"/>
      <c r="G203" s="481"/>
      <c r="H203" s="481"/>
      <c r="I203" s="475"/>
      <c r="J203" s="475"/>
    </row>
    <row r="204" spans="1:10" ht="15.75">
      <c r="A204" s="16"/>
      <c r="B204" s="26"/>
      <c r="C204" s="26"/>
      <c r="D204" s="26"/>
      <c r="E204" s="16"/>
      <c r="F204" s="481"/>
      <c r="G204" s="481"/>
      <c r="H204" s="481"/>
      <c r="I204" s="475"/>
      <c r="J204" s="475"/>
    </row>
    <row r="205" spans="1:10" ht="15.75">
      <c r="A205" s="16"/>
      <c r="B205" s="26"/>
      <c r="C205" s="26"/>
      <c r="D205" s="26"/>
      <c r="E205" s="16"/>
      <c r="F205" s="481"/>
      <c r="G205" s="481"/>
      <c r="H205" s="481"/>
      <c r="I205" s="475"/>
      <c r="J205" s="475"/>
    </row>
    <row r="206" spans="1:10" ht="15.75">
      <c r="A206" s="16"/>
      <c r="B206" s="26"/>
      <c r="C206" s="26"/>
      <c r="D206" s="26"/>
      <c r="E206" s="16"/>
      <c r="F206" s="481"/>
      <c r="G206" s="481"/>
      <c r="H206" s="481"/>
      <c r="I206" s="475"/>
      <c r="J206" s="475"/>
    </row>
    <row r="207" spans="1:10" ht="15.75">
      <c r="A207" s="16"/>
      <c r="B207" s="26"/>
      <c r="C207" s="26"/>
      <c r="D207" s="26"/>
      <c r="E207" s="16"/>
      <c r="F207" s="481"/>
      <c r="G207" s="481"/>
      <c r="H207" s="481"/>
      <c r="I207" s="475"/>
      <c r="J207" s="475"/>
    </row>
    <row r="208" spans="1:10" ht="15.75">
      <c r="A208" s="16"/>
      <c r="B208" s="26"/>
      <c r="C208" s="26"/>
      <c r="D208" s="26"/>
      <c r="E208" s="16"/>
      <c r="F208" s="481"/>
      <c r="G208" s="481"/>
      <c r="H208" s="481"/>
      <c r="I208" s="475"/>
      <c r="J208" s="475"/>
    </row>
    <row r="209" spans="1:10" ht="15.75">
      <c r="A209" s="16"/>
      <c r="B209" s="26"/>
      <c r="C209" s="26"/>
      <c r="D209" s="26"/>
      <c r="E209" s="16"/>
      <c r="F209" s="481"/>
      <c r="G209" s="481"/>
      <c r="H209" s="481"/>
      <c r="I209" s="475"/>
      <c r="J209" s="475"/>
    </row>
    <row r="210" spans="1:10" ht="15.75">
      <c r="A210" s="16"/>
      <c r="B210" s="26"/>
      <c r="C210" s="26"/>
      <c r="D210" s="26"/>
      <c r="E210" s="16"/>
      <c r="F210" s="481"/>
      <c r="G210" s="481"/>
      <c r="H210" s="481"/>
      <c r="I210" s="475"/>
      <c r="J210" s="475"/>
    </row>
    <row r="211" spans="1:10" ht="15.75">
      <c r="A211" s="16"/>
      <c r="B211" s="26"/>
      <c r="C211" s="26"/>
      <c r="D211" s="26"/>
      <c r="E211" s="16"/>
      <c r="F211" s="481"/>
      <c r="G211" s="481"/>
      <c r="H211" s="481"/>
      <c r="I211" s="475"/>
      <c r="J211" s="475"/>
    </row>
    <row r="212" spans="1:10" ht="15.75">
      <c r="A212" s="16"/>
      <c r="B212" s="26"/>
      <c r="C212" s="26"/>
      <c r="D212" s="26"/>
      <c r="E212" s="16"/>
      <c r="F212" s="481"/>
      <c r="G212" s="481"/>
      <c r="H212" s="481"/>
      <c r="I212" s="475"/>
      <c r="J212" s="475"/>
    </row>
    <row r="213" spans="1:10" ht="15.75">
      <c r="A213" s="16"/>
      <c r="B213" s="26"/>
      <c r="C213" s="26"/>
      <c r="D213" s="26"/>
      <c r="E213" s="16"/>
      <c r="F213" s="481"/>
      <c r="G213" s="481"/>
      <c r="H213" s="481"/>
      <c r="I213" s="475"/>
      <c r="J213" s="475"/>
    </row>
    <row r="214" spans="1:10" ht="15.75">
      <c r="A214" s="16"/>
      <c r="B214" s="26"/>
      <c r="C214" s="26"/>
      <c r="D214" s="26"/>
      <c r="E214" s="16"/>
      <c r="F214" s="481"/>
      <c r="G214" s="481"/>
      <c r="H214" s="481"/>
      <c r="I214" s="475"/>
      <c r="J214" s="475"/>
    </row>
    <row r="215" spans="1:10" ht="15.75">
      <c r="A215" s="16"/>
      <c r="B215" s="26"/>
      <c r="C215" s="26"/>
      <c r="D215" s="26"/>
      <c r="E215" s="16"/>
      <c r="F215" s="481"/>
      <c r="G215" s="481"/>
      <c r="H215" s="481"/>
      <c r="I215" s="475"/>
      <c r="J215" s="475"/>
    </row>
    <row r="216" spans="1:10" ht="15.75">
      <c r="A216" s="16"/>
      <c r="B216" s="26"/>
      <c r="C216" s="26"/>
      <c r="D216" s="26"/>
      <c r="E216" s="16"/>
      <c r="F216" s="481"/>
      <c r="G216" s="481"/>
      <c r="H216" s="481"/>
      <c r="I216" s="475"/>
      <c r="J216" s="475"/>
    </row>
    <row r="217" spans="1:10" ht="15.75">
      <c r="A217" s="16"/>
      <c r="B217" s="26"/>
      <c r="C217" s="26"/>
      <c r="D217" s="26"/>
      <c r="E217" s="16"/>
      <c r="F217" s="481"/>
      <c r="G217" s="481"/>
      <c r="H217" s="481"/>
      <c r="I217" s="475"/>
      <c r="J217" s="475"/>
    </row>
    <row r="218" spans="1:10" ht="15.75">
      <c r="A218" s="16"/>
      <c r="B218" s="26"/>
      <c r="C218" s="26"/>
      <c r="D218" s="26"/>
      <c r="E218" s="16"/>
      <c r="F218" s="481"/>
      <c r="G218" s="481"/>
      <c r="H218" s="481"/>
      <c r="I218" s="475"/>
      <c r="J218" s="475"/>
    </row>
    <row r="219" spans="1:10" ht="15.75">
      <c r="A219" s="16"/>
      <c r="B219" s="26"/>
      <c r="C219" s="26"/>
      <c r="D219" s="26"/>
      <c r="E219" s="16"/>
      <c r="F219" s="481"/>
      <c r="G219" s="481"/>
      <c r="H219" s="481"/>
      <c r="I219" s="475"/>
      <c r="J219" s="475"/>
    </row>
    <row r="220" spans="1:10" ht="15.75">
      <c r="A220" s="16"/>
      <c r="B220" s="26"/>
      <c r="C220" s="26"/>
      <c r="D220" s="26"/>
      <c r="E220" s="16"/>
      <c r="F220" s="481"/>
      <c r="G220" s="481"/>
      <c r="H220" s="481"/>
      <c r="I220" s="475"/>
      <c r="J220" s="475"/>
    </row>
    <row r="221" spans="1:10" ht="15.75">
      <c r="A221" s="16"/>
      <c r="B221" s="26"/>
      <c r="C221" s="26"/>
      <c r="D221" s="26"/>
      <c r="E221" s="16"/>
      <c r="F221" s="481"/>
      <c r="G221" s="481"/>
      <c r="H221" s="481"/>
      <c r="I221" s="475"/>
      <c r="J221" s="475"/>
    </row>
    <row r="222" spans="1:10" ht="15.75">
      <c r="A222" s="16"/>
      <c r="B222" s="26"/>
      <c r="C222" s="26"/>
      <c r="D222" s="26"/>
      <c r="E222" s="16"/>
      <c r="F222" s="481"/>
      <c r="G222" s="481"/>
      <c r="H222" s="481"/>
      <c r="I222" s="475"/>
      <c r="J222" s="475"/>
    </row>
    <row r="223" spans="1:10" ht="15.75">
      <c r="A223" s="16"/>
      <c r="B223" s="26"/>
      <c r="C223" s="26"/>
      <c r="D223" s="26"/>
      <c r="E223" s="16"/>
      <c r="F223" s="481"/>
      <c r="G223" s="481"/>
      <c r="H223" s="481"/>
      <c r="I223" s="475"/>
      <c r="J223" s="475"/>
    </row>
    <row r="224" spans="1:10" ht="15.75">
      <c r="A224" s="16"/>
      <c r="B224" s="26"/>
      <c r="C224" s="26"/>
      <c r="D224" s="26"/>
      <c r="E224" s="16"/>
      <c r="F224" s="481"/>
      <c r="G224" s="481"/>
      <c r="H224" s="481"/>
      <c r="I224" s="475"/>
      <c r="J224" s="475"/>
    </row>
    <row r="225" spans="1:10" ht="15.75">
      <c r="A225" s="16"/>
      <c r="B225" s="26"/>
      <c r="C225" s="26"/>
      <c r="D225" s="26"/>
      <c r="E225" s="16"/>
      <c r="F225" s="481"/>
      <c r="G225" s="481"/>
      <c r="H225" s="481"/>
      <c r="I225" s="475"/>
      <c r="J225" s="475"/>
    </row>
    <row r="226" spans="1:10" ht="15.75">
      <c r="A226" s="16"/>
      <c r="B226" s="26"/>
      <c r="C226" s="26"/>
      <c r="D226" s="26"/>
      <c r="E226" s="16"/>
      <c r="F226" s="481"/>
      <c r="G226" s="481"/>
      <c r="H226" s="481"/>
      <c r="I226" s="475"/>
      <c r="J226" s="475"/>
    </row>
    <row r="227" spans="1:10" ht="15.75">
      <c r="A227" s="16"/>
      <c r="B227" s="26"/>
      <c r="C227" s="26"/>
      <c r="D227" s="26"/>
      <c r="E227" s="16"/>
      <c r="F227" s="481"/>
      <c r="G227" s="481"/>
      <c r="H227" s="481"/>
      <c r="I227" s="475"/>
      <c r="J227" s="475"/>
    </row>
    <row r="228" spans="1:10" ht="15.75">
      <c r="A228" s="16"/>
      <c r="B228" s="26"/>
      <c r="C228" s="26"/>
      <c r="D228" s="26"/>
      <c r="E228" s="16"/>
      <c r="F228" s="481"/>
      <c r="G228" s="481"/>
      <c r="H228" s="481"/>
      <c r="I228" s="475"/>
      <c r="J228" s="475"/>
    </row>
    <row r="229" spans="1:10" ht="15.75">
      <c r="A229" s="16"/>
      <c r="B229" s="26"/>
      <c r="C229" s="26"/>
      <c r="D229" s="26"/>
      <c r="E229" s="16"/>
      <c r="F229" s="481"/>
      <c r="G229" s="481"/>
      <c r="H229" s="481"/>
      <c r="I229" s="475"/>
      <c r="J229" s="475"/>
    </row>
    <row r="230" spans="1:10" ht="15.75">
      <c r="A230" s="16"/>
      <c r="B230" s="26"/>
      <c r="C230" s="26"/>
      <c r="D230" s="26"/>
      <c r="E230" s="16"/>
      <c r="F230" s="481"/>
      <c r="G230" s="481"/>
      <c r="H230" s="481"/>
      <c r="I230" s="475"/>
      <c r="J230" s="475"/>
    </row>
    <row r="231" spans="1:10" ht="15.75">
      <c r="A231" s="16"/>
      <c r="B231" s="26"/>
      <c r="C231" s="26"/>
      <c r="D231" s="26"/>
      <c r="E231" s="16"/>
      <c r="F231" s="481"/>
      <c r="G231" s="481"/>
      <c r="H231" s="481"/>
      <c r="I231" s="475"/>
      <c r="J231" s="475"/>
    </row>
    <row r="232" spans="1:10" ht="15.75">
      <c r="A232" s="16"/>
      <c r="B232" s="26"/>
      <c r="C232" s="26"/>
      <c r="D232" s="26"/>
      <c r="E232" s="16"/>
      <c r="F232" s="481"/>
      <c r="G232" s="481"/>
      <c r="H232" s="481"/>
      <c r="I232" s="475"/>
      <c r="J232" s="475"/>
    </row>
    <row r="233" spans="1:10" ht="15.75">
      <c r="A233" s="16"/>
      <c r="B233" s="26"/>
      <c r="C233" s="26"/>
      <c r="D233" s="26"/>
      <c r="E233" s="16"/>
      <c r="F233" s="481"/>
      <c r="G233" s="481"/>
      <c r="H233" s="481"/>
      <c r="I233" s="475"/>
      <c r="J233" s="475"/>
    </row>
    <row r="234" spans="1:10" ht="15.75">
      <c r="A234" s="16"/>
      <c r="B234" s="26"/>
      <c r="C234" s="26"/>
      <c r="D234" s="26"/>
      <c r="E234" s="16"/>
      <c r="F234" s="481"/>
      <c r="G234" s="481"/>
      <c r="H234" s="481"/>
      <c r="I234" s="475"/>
      <c r="J234" s="475"/>
    </row>
    <row r="235" spans="1:10" ht="15.75">
      <c r="A235" s="16"/>
      <c r="B235" s="26"/>
      <c r="C235" s="26"/>
      <c r="D235" s="26"/>
      <c r="E235" s="16"/>
      <c r="F235" s="481"/>
      <c r="G235" s="481"/>
      <c r="H235" s="481"/>
      <c r="I235" s="475"/>
      <c r="J235" s="475"/>
    </row>
    <row r="236" spans="1:10" ht="15.75">
      <c r="A236" s="16"/>
      <c r="B236" s="26"/>
      <c r="C236" s="26"/>
      <c r="D236" s="26"/>
      <c r="E236" s="16"/>
      <c r="F236" s="481"/>
      <c r="G236" s="481"/>
      <c r="H236" s="481"/>
      <c r="I236" s="475"/>
      <c r="J236" s="475"/>
    </row>
    <row r="237" spans="1:10" ht="15.75">
      <c r="A237" s="16"/>
      <c r="B237" s="26"/>
      <c r="C237" s="26"/>
      <c r="D237" s="26"/>
      <c r="E237" s="16"/>
      <c r="F237" s="481"/>
      <c r="G237" s="481"/>
      <c r="H237" s="481"/>
      <c r="I237" s="475"/>
      <c r="J237" s="475"/>
    </row>
    <row r="238" spans="1:10" ht="15.75">
      <c r="A238" s="16"/>
      <c r="B238" s="26"/>
      <c r="C238" s="26"/>
      <c r="D238" s="26"/>
      <c r="E238" s="16"/>
      <c r="F238" s="481"/>
      <c r="G238" s="481"/>
      <c r="H238" s="481"/>
      <c r="I238" s="475"/>
      <c r="J238" s="475"/>
    </row>
    <row r="239" spans="1:10" ht="15.75">
      <c r="A239" s="16"/>
      <c r="B239" s="26"/>
      <c r="C239" s="26"/>
      <c r="D239" s="26"/>
      <c r="E239" s="16"/>
      <c r="F239" s="481"/>
      <c r="G239" s="481"/>
      <c r="H239" s="481"/>
      <c r="I239" s="475"/>
      <c r="J239" s="475"/>
    </row>
    <row r="240" spans="1:10" ht="15.75">
      <c r="A240" s="16"/>
      <c r="B240" s="26"/>
      <c r="C240" s="26"/>
      <c r="D240" s="26"/>
      <c r="E240" s="16"/>
      <c r="F240" s="481"/>
      <c r="G240" s="481"/>
      <c r="H240" s="481"/>
      <c r="I240" s="475"/>
      <c r="J240" s="475"/>
    </row>
    <row r="241" spans="1:10" ht="15.75">
      <c r="A241" s="16"/>
      <c r="B241" s="26"/>
      <c r="C241" s="26"/>
      <c r="D241" s="26"/>
      <c r="E241" s="16"/>
      <c r="F241" s="481"/>
      <c r="G241" s="481"/>
      <c r="H241" s="481"/>
      <c r="I241" s="475"/>
      <c r="J241" s="475"/>
    </row>
    <row r="242" spans="1:10" ht="15.75">
      <c r="A242" s="16"/>
      <c r="B242" s="26"/>
      <c r="C242" s="26"/>
      <c r="D242" s="26"/>
      <c r="E242" s="16"/>
      <c r="F242" s="481"/>
      <c r="G242" s="481"/>
      <c r="H242" s="481"/>
      <c r="I242" s="475"/>
      <c r="J242" s="475"/>
    </row>
    <row r="243" spans="1:10" ht="15.75">
      <c r="A243" s="16"/>
      <c r="B243" s="26"/>
      <c r="C243" s="26"/>
      <c r="D243" s="26"/>
      <c r="E243" s="16"/>
      <c r="F243" s="481"/>
      <c r="G243" s="481"/>
      <c r="H243" s="481"/>
      <c r="I243" s="475"/>
      <c r="J243" s="475"/>
    </row>
    <row r="244" spans="1:10" ht="15.75">
      <c r="A244" s="16"/>
      <c r="B244" s="26"/>
      <c r="C244" s="26"/>
      <c r="D244" s="26"/>
      <c r="E244" s="16"/>
      <c r="F244" s="481"/>
      <c r="G244" s="481"/>
      <c r="H244" s="481"/>
      <c r="I244" s="475"/>
      <c r="J244" s="475"/>
    </row>
    <row r="245" spans="1:10" ht="15.75">
      <c r="A245" s="16"/>
      <c r="B245" s="26"/>
      <c r="C245" s="26"/>
      <c r="D245" s="26"/>
      <c r="E245" s="16"/>
      <c r="F245" s="481"/>
      <c r="G245" s="481"/>
      <c r="H245" s="481"/>
      <c r="I245" s="475"/>
      <c r="J245" s="475"/>
    </row>
    <row r="246" spans="1:10" ht="15.75">
      <c r="A246" s="16"/>
      <c r="B246" s="26"/>
      <c r="C246" s="26"/>
      <c r="D246" s="26"/>
      <c r="E246" s="16"/>
      <c r="F246" s="481"/>
      <c r="G246" s="481"/>
      <c r="H246" s="481"/>
      <c r="I246" s="475"/>
      <c r="J246" s="475"/>
    </row>
    <row r="247" spans="1:10" ht="15.75">
      <c r="A247" s="16"/>
      <c r="B247" s="26"/>
      <c r="C247" s="26"/>
      <c r="D247" s="26"/>
      <c r="E247" s="16"/>
      <c r="F247" s="481"/>
      <c r="G247" s="481"/>
      <c r="H247" s="481"/>
      <c r="I247" s="475"/>
      <c r="J247" s="475"/>
    </row>
    <row r="248" spans="1:10" ht="15.75">
      <c r="A248" s="16"/>
      <c r="B248" s="26"/>
      <c r="C248" s="26"/>
      <c r="D248" s="26"/>
      <c r="E248" s="16"/>
      <c r="F248" s="481"/>
      <c r="G248" s="481"/>
      <c r="H248" s="481"/>
      <c r="I248" s="475"/>
      <c r="J248" s="475"/>
    </row>
    <row r="249" spans="1:10" ht="15.75">
      <c r="A249" s="16"/>
      <c r="B249" s="26"/>
      <c r="C249" s="26"/>
      <c r="D249" s="26"/>
      <c r="E249" s="16"/>
      <c r="F249" s="481"/>
      <c r="G249" s="481"/>
      <c r="H249" s="481"/>
      <c r="I249" s="475"/>
      <c r="J249" s="475"/>
    </row>
    <row r="250" spans="1:10" ht="15.75">
      <c r="A250" s="16"/>
      <c r="B250" s="26"/>
      <c r="C250" s="26"/>
      <c r="D250" s="26"/>
      <c r="E250" s="16"/>
      <c r="F250" s="481"/>
      <c r="G250" s="481"/>
      <c r="H250" s="481"/>
      <c r="I250" s="475"/>
      <c r="J250" s="475"/>
    </row>
    <row r="251" spans="1:10" ht="15.75">
      <c r="A251" s="16"/>
      <c r="B251" s="26"/>
      <c r="C251" s="26"/>
      <c r="D251" s="26"/>
      <c r="E251" s="16"/>
      <c r="F251" s="481"/>
      <c r="G251" s="481"/>
      <c r="H251" s="481"/>
      <c r="I251" s="475"/>
      <c r="J251" s="475"/>
    </row>
    <row r="252" spans="1:10" ht="15.75">
      <c r="A252" s="16"/>
      <c r="B252" s="26"/>
      <c r="C252" s="26"/>
      <c r="D252" s="26"/>
      <c r="E252" s="16"/>
      <c r="F252" s="481"/>
      <c r="G252" s="481"/>
      <c r="H252" s="481"/>
      <c r="I252" s="475"/>
      <c r="J252" s="475"/>
    </row>
    <row r="253" spans="1:10" ht="15.75">
      <c r="A253" s="16"/>
      <c r="B253" s="26"/>
      <c r="C253" s="26"/>
      <c r="D253" s="26"/>
      <c r="E253" s="16"/>
      <c r="F253" s="481"/>
      <c r="G253" s="481"/>
      <c r="H253" s="481"/>
      <c r="I253" s="475"/>
      <c r="J253" s="475"/>
    </row>
    <row r="254" spans="1:10" ht="15.75">
      <c r="A254" s="16"/>
      <c r="B254" s="26"/>
      <c r="C254" s="26"/>
      <c r="D254" s="26"/>
      <c r="E254" s="16"/>
      <c r="F254" s="481"/>
      <c r="G254" s="481"/>
      <c r="H254" s="481"/>
      <c r="I254" s="475"/>
      <c r="J254" s="475"/>
    </row>
    <row r="255" spans="1:10" ht="15.75">
      <c r="A255" s="16"/>
      <c r="B255" s="26"/>
      <c r="C255" s="26"/>
      <c r="D255" s="26"/>
      <c r="E255" s="16"/>
      <c r="F255" s="481"/>
      <c r="G255" s="481"/>
      <c r="H255" s="481"/>
      <c r="I255" s="475"/>
      <c r="J255" s="475"/>
    </row>
    <row r="256" spans="1:10" ht="15.75">
      <c r="A256" s="16"/>
      <c r="B256" s="26"/>
      <c r="C256" s="26"/>
      <c r="D256" s="26"/>
      <c r="E256" s="16"/>
      <c r="F256" s="481"/>
      <c r="G256" s="481"/>
      <c r="H256" s="481"/>
      <c r="I256" s="475"/>
      <c r="J256" s="475"/>
    </row>
    <row r="257" spans="1:10" ht="15.75">
      <c r="A257" s="16"/>
      <c r="B257" s="26"/>
      <c r="C257" s="26"/>
      <c r="D257" s="26"/>
      <c r="E257" s="16"/>
      <c r="F257" s="481"/>
      <c r="G257" s="481"/>
      <c r="H257" s="481"/>
      <c r="I257" s="475"/>
      <c r="J257" s="475"/>
    </row>
    <row r="258" spans="1:10" ht="15.75">
      <c r="A258" s="16"/>
      <c r="B258" s="26"/>
      <c r="C258" s="26"/>
      <c r="D258" s="26"/>
      <c r="E258" s="16"/>
      <c r="F258" s="481"/>
      <c r="G258" s="481"/>
      <c r="H258" s="481"/>
      <c r="I258" s="475"/>
      <c r="J258" s="475"/>
    </row>
    <row r="259" spans="1:10" ht="15.75">
      <c r="A259" s="16"/>
      <c r="B259" s="26"/>
      <c r="C259" s="26"/>
      <c r="D259" s="26"/>
      <c r="E259" s="16"/>
      <c r="F259" s="481"/>
      <c r="G259" s="481"/>
      <c r="H259" s="481"/>
      <c r="I259" s="475"/>
      <c r="J259" s="475"/>
    </row>
    <row r="260" spans="1:10" ht="15.75">
      <c r="A260" s="16"/>
      <c r="B260" s="26"/>
      <c r="C260" s="26"/>
      <c r="D260" s="26"/>
      <c r="E260" s="16"/>
      <c r="F260" s="481"/>
      <c r="G260" s="481"/>
      <c r="H260" s="481"/>
      <c r="I260" s="475"/>
      <c r="J260" s="475"/>
    </row>
    <row r="261" spans="1:10" ht="15.75">
      <c r="A261" s="16"/>
      <c r="B261" s="26"/>
      <c r="C261" s="26"/>
      <c r="D261" s="26"/>
      <c r="E261" s="16"/>
      <c r="F261" s="481"/>
      <c r="G261" s="481"/>
      <c r="H261" s="481"/>
      <c r="I261" s="475"/>
      <c r="J261" s="475"/>
    </row>
    <row r="262" spans="1:10" ht="15.75">
      <c r="A262" s="16"/>
      <c r="B262" s="26"/>
      <c r="C262" s="26"/>
      <c r="D262" s="26"/>
      <c r="E262" s="16"/>
      <c r="F262" s="481"/>
      <c r="G262" s="481"/>
      <c r="H262" s="481"/>
      <c r="I262" s="475"/>
      <c r="J262" s="475"/>
    </row>
    <row r="263" spans="1:10" ht="15.75">
      <c r="A263" s="16"/>
      <c r="B263" s="26"/>
      <c r="C263" s="26"/>
      <c r="D263" s="26"/>
      <c r="E263" s="16"/>
      <c r="F263" s="481"/>
      <c r="G263" s="481"/>
      <c r="H263" s="481"/>
      <c r="I263" s="475"/>
      <c r="J263" s="475"/>
    </row>
    <row r="264" spans="1:10" ht="15.75">
      <c r="A264" s="16"/>
      <c r="B264" s="26"/>
      <c r="C264" s="26"/>
      <c r="D264" s="26"/>
      <c r="E264" s="16"/>
      <c r="F264" s="481"/>
      <c r="G264" s="481"/>
      <c r="H264" s="481"/>
      <c r="I264" s="475"/>
      <c r="J264" s="475"/>
    </row>
    <row r="265" spans="1:10" ht="15.75">
      <c r="A265" s="16"/>
      <c r="B265" s="26"/>
      <c r="C265" s="26"/>
      <c r="D265" s="26"/>
      <c r="E265" s="16"/>
      <c r="F265" s="481"/>
      <c r="G265" s="481"/>
      <c r="H265" s="481"/>
      <c r="I265" s="475"/>
      <c r="J265" s="475"/>
    </row>
    <row r="266" spans="1:10" ht="15.75">
      <c r="A266" s="16"/>
      <c r="B266" s="26"/>
      <c r="C266" s="26"/>
      <c r="D266" s="26"/>
      <c r="E266" s="16"/>
      <c r="F266" s="481"/>
      <c r="G266" s="481"/>
      <c r="H266" s="481"/>
      <c r="I266" s="475"/>
      <c r="J266" s="475"/>
    </row>
    <row r="267" spans="1:10" ht="15.75">
      <c r="A267" s="16"/>
      <c r="B267" s="26"/>
      <c r="C267" s="26"/>
      <c r="D267" s="26"/>
      <c r="E267" s="16"/>
      <c r="F267" s="481"/>
      <c r="G267" s="481"/>
      <c r="H267" s="481"/>
      <c r="I267" s="475"/>
      <c r="J267" s="475"/>
    </row>
    <row r="268" spans="1:10" ht="15.75">
      <c r="A268" s="16"/>
      <c r="B268" s="26"/>
      <c r="C268" s="26"/>
      <c r="D268" s="26"/>
      <c r="E268" s="16"/>
      <c r="F268" s="481"/>
      <c r="G268" s="481"/>
      <c r="H268" s="481"/>
      <c r="I268" s="475"/>
      <c r="J268" s="475"/>
    </row>
    <row r="269" spans="1:10" ht="15.75">
      <c r="A269" s="16"/>
      <c r="B269" s="26"/>
      <c r="C269" s="26"/>
      <c r="D269" s="26"/>
      <c r="E269" s="16"/>
      <c r="F269" s="481"/>
      <c r="G269" s="481"/>
      <c r="H269" s="481"/>
      <c r="I269" s="475"/>
      <c r="J269" s="475"/>
    </row>
    <row r="270" spans="1:10" ht="15.75">
      <c r="A270" s="16"/>
      <c r="B270" s="26"/>
      <c r="C270" s="26"/>
      <c r="D270" s="26"/>
      <c r="E270" s="16"/>
      <c r="F270" s="481"/>
      <c r="G270" s="481"/>
      <c r="H270" s="481"/>
      <c r="I270" s="475"/>
      <c r="J270" s="475"/>
    </row>
    <row r="271" spans="1:10" ht="15.75">
      <c r="A271" s="16"/>
      <c r="B271" s="26"/>
      <c r="C271" s="26"/>
      <c r="D271" s="26"/>
      <c r="E271" s="16"/>
      <c r="F271" s="481"/>
      <c r="G271" s="481"/>
      <c r="H271" s="481"/>
      <c r="I271" s="475"/>
      <c r="J271" s="475"/>
    </row>
    <row r="272" spans="1:10" ht="15.75">
      <c r="A272" s="16"/>
      <c r="B272" s="26"/>
      <c r="C272" s="26"/>
      <c r="D272" s="26"/>
      <c r="E272" s="16"/>
      <c r="F272" s="481"/>
      <c r="G272" s="481"/>
      <c r="H272" s="481"/>
      <c r="I272" s="475"/>
      <c r="J272" s="475"/>
    </row>
    <row r="273" spans="1:10" ht="15.75">
      <c r="A273" s="16"/>
      <c r="B273" s="26"/>
      <c r="C273" s="26"/>
      <c r="D273" s="26"/>
      <c r="E273" s="16"/>
      <c r="F273" s="481"/>
      <c r="G273" s="481"/>
      <c r="H273" s="481"/>
      <c r="I273" s="475"/>
      <c r="J273" s="475"/>
    </row>
    <row r="274" spans="1:10" ht="15.75">
      <c r="A274" s="16"/>
      <c r="B274" s="26"/>
      <c r="C274" s="26"/>
      <c r="D274" s="26"/>
      <c r="E274" s="16"/>
      <c r="F274" s="481"/>
      <c r="G274" s="481"/>
      <c r="H274" s="481"/>
      <c r="I274" s="475"/>
      <c r="J274" s="475"/>
    </row>
    <row r="275" spans="1:10" ht="15.75">
      <c r="A275" s="16"/>
      <c r="B275" s="26"/>
      <c r="C275" s="26"/>
      <c r="D275" s="26"/>
      <c r="E275" s="16"/>
      <c r="F275" s="481"/>
      <c r="G275" s="481"/>
      <c r="H275" s="481"/>
      <c r="I275" s="475"/>
      <c r="J275" s="475"/>
    </row>
    <row r="276" spans="1:10" ht="15.75">
      <c r="A276" s="16"/>
      <c r="B276" s="26"/>
      <c r="C276" s="26"/>
      <c r="D276" s="26"/>
      <c r="E276" s="16"/>
      <c r="F276" s="481"/>
      <c r="G276" s="481"/>
      <c r="H276" s="481"/>
      <c r="I276" s="475"/>
      <c r="J276" s="475"/>
    </row>
    <row r="277" spans="1:10" ht="15.75">
      <c r="A277" s="16"/>
      <c r="B277" s="26"/>
      <c r="C277" s="26"/>
      <c r="D277" s="26"/>
      <c r="E277" s="16"/>
      <c r="F277" s="481"/>
      <c r="G277" s="481"/>
      <c r="H277" s="481"/>
      <c r="I277" s="475"/>
      <c r="J277" s="475"/>
    </row>
    <row r="278" spans="1:10" ht="15.75">
      <c r="A278" s="16"/>
      <c r="B278" s="26"/>
      <c r="C278" s="26"/>
      <c r="D278" s="26"/>
      <c r="E278" s="16"/>
      <c r="F278" s="481"/>
      <c r="G278" s="481"/>
      <c r="H278" s="481"/>
      <c r="I278" s="475"/>
      <c r="J278" s="475"/>
    </row>
    <row r="279" spans="1:10" ht="15.75">
      <c r="A279" s="16"/>
      <c r="B279" s="26"/>
      <c r="C279" s="26"/>
      <c r="D279" s="26"/>
      <c r="E279" s="16"/>
      <c r="F279" s="481"/>
      <c r="G279" s="481"/>
      <c r="H279" s="481"/>
      <c r="I279" s="475"/>
      <c r="J279" s="475"/>
    </row>
    <row r="280" spans="1:10" ht="15.75">
      <c r="A280" s="16"/>
      <c r="B280" s="26"/>
      <c r="C280" s="26"/>
      <c r="D280" s="26"/>
      <c r="E280" s="16"/>
      <c r="F280" s="481"/>
      <c r="G280" s="481"/>
      <c r="H280" s="481"/>
      <c r="I280" s="475"/>
      <c r="J280" s="475"/>
    </row>
    <row r="281" spans="1:10" ht="15.75">
      <c r="A281" s="16"/>
      <c r="B281" s="26"/>
      <c r="C281" s="26"/>
      <c r="D281" s="26"/>
      <c r="E281" s="16"/>
      <c r="F281" s="481"/>
      <c r="G281" s="481"/>
      <c r="H281" s="481"/>
      <c r="I281" s="475"/>
      <c r="J281" s="475"/>
    </row>
    <row r="282" spans="1:10" ht="15.75">
      <c r="A282" s="16"/>
      <c r="B282" s="26"/>
      <c r="C282" s="26"/>
      <c r="D282" s="26"/>
      <c r="E282" s="16"/>
      <c r="F282" s="481"/>
      <c r="G282" s="481"/>
      <c r="H282" s="481"/>
      <c r="I282" s="475"/>
      <c r="J282" s="475"/>
    </row>
    <row r="283" spans="1:10" ht="15.75">
      <c r="A283" s="16"/>
      <c r="B283" s="26"/>
      <c r="C283" s="26"/>
      <c r="D283" s="26"/>
      <c r="E283" s="16"/>
      <c r="F283" s="481"/>
      <c r="G283" s="481"/>
      <c r="H283" s="481"/>
      <c r="I283" s="475"/>
      <c r="J283" s="475"/>
    </row>
    <row r="284" spans="1:10" ht="15.75">
      <c r="A284" s="16"/>
      <c r="B284" s="26"/>
      <c r="C284" s="26"/>
      <c r="D284" s="26"/>
      <c r="E284" s="16"/>
      <c r="F284" s="481"/>
      <c r="G284" s="481"/>
      <c r="H284" s="481"/>
      <c r="I284" s="475"/>
      <c r="J284" s="475"/>
    </row>
    <row r="285" spans="1:10" ht="15.75">
      <c r="A285" s="16"/>
      <c r="B285" s="26"/>
      <c r="C285" s="26"/>
      <c r="D285" s="26"/>
      <c r="E285" s="16"/>
      <c r="F285" s="481"/>
      <c r="G285" s="481"/>
      <c r="H285" s="481"/>
      <c r="I285" s="475"/>
      <c r="J285" s="475"/>
    </row>
    <row r="286" spans="1:10" ht="15.75">
      <c r="A286" s="16"/>
      <c r="B286" s="26"/>
      <c r="C286" s="26"/>
      <c r="D286" s="26"/>
      <c r="E286" s="16"/>
      <c r="F286" s="481"/>
      <c r="G286" s="481"/>
      <c r="H286" s="481"/>
      <c r="I286" s="475"/>
      <c r="J286" s="475"/>
    </row>
    <row r="287" spans="1:10" ht="15.75">
      <c r="A287" s="16"/>
      <c r="B287" s="26"/>
      <c r="C287" s="26"/>
      <c r="D287" s="26"/>
      <c r="E287" s="16"/>
      <c r="F287" s="481"/>
      <c r="G287" s="481"/>
      <c r="H287" s="481"/>
      <c r="I287" s="475"/>
      <c r="J287" s="475"/>
    </row>
    <row r="288" spans="1:10" ht="15.75">
      <c r="A288" s="16"/>
      <c r="B288" s="26"/>
      <c r="C288" s="26"/>
      <c r="D288" s="26"/>
      <c r="E288" s="16"/>
      <c r="F288" s="481"/>
      <c r="G288" s="481"/>
      <c r="H288" s="481"/>
      <c r="I288" s="475"/>
      <c r="J288" s="475"/>
    </row>
    <row r="289" spans="1:10" ht="15.75">
      <c r="A289" s="16"/>
      <c r="B289" s="26"/>
      <c r="C289" s="26"/>
      <c r="D289" s="26"/>
      <c r="E289" s="16"/>
      <c r="F289" s="481"/>
      <c r="G289" s="481"/>
      <c r="H289" s="481"/>
      <c r="I289" s="475"/>
      <c r="J289" s="475"/>
    </row>
    <row r="290" spans="1:10" ht="15.75">
      <c r="A290" s="16"/>
      <c r="B290" s="26"/>
      <c r="C290" s="26"/>
      <c r="D290" s="26"/>
      <c r="E290" s="16"/>
      <c r="F290" s="481"/>
      <c r="G290" s="481"/>
      <c r="H290" s="481"/>
      <c r="I290" s="475"/>
      <c r="J290" s="475"/>
    </row>
    <row r="291" spans="1:10" ht="15.75">
      <c r="A291" s="16"/>
      <c r="B291" s="26"/>
      <c r="C291" s="26"/>
      <c r="D291" s="26"/>
      <c r="E291" s="16"/>
      <c r="F291" s="481"/>
      <c r="G291" s="481"/>
      <c r="H291" s="481"/>
      <c r="I291" s="475"/>
      <c r="J291" s="475"/>
    </row>
    <row r="292" spans="1:10" ht="15.75">
      <c r="A292" s="16"/>
      <c r="B292" s="26"/>
      <c r="C292" s="26"/>
      <c r="D292" s="26"/>
      <c r="E292" s="16"/>
      <c r="F292" s="481"/>
      <c r="G292" s="481"/>
      <c r="H292" s="481"/>
      <c r="I292" s="475"/>
      <c r="J292" s="475"/>
    </row>
    <row r="293" spans="1:10" ht="15.75">
      <c r="A293" s="16"/>
      <c r="B293" s="26"/>
      <c r="C293" s="26"/>
      <c r="D293" s="26"/>
      <c r="E293" s="16"/>
      <c r="F293" s="481"/>
      <c r="G293" s="481"/>
      <c r="H293" s="481"/>
      <c r="I293" s="475"/>
      <c r="J293" s="475"/>
    </row>
    <row r="294" spans="1:10" ht="15.75">
      <c r="A294" s="16"/>
      <c r="B294" s="26"/>
      <c r="C294" s="26"/>
      <c r="D294" s="26"/>
      <c r="E294" s="16"/>
      <c r="F294" s="481"/>
      <c r="G294" s="481"/>
      <c r="H294" s="481"/>
      <c r="I294" s="475"/>
      <c r="J294" s="475"/>
    </row>
    <row r="295" spans="1:10" ht="15.75">
      <c r="A295" s="16"/>
      <c r="B295" s="26"/>
      <c r="C295" s="26"/>
      <c r="D295" s="26"/>
      <c r="E295" s="16"/>
      <c r="F295" s="481"/>
      <c r="G295" s="481"/>
      <c r="H295" s="481"/>
      <c r="I295" s="475"/>
      <c r="J295" s="475"/>
    </row>
    <row r="296" spans="1:10" ht="15.75">
      <c r="A296" s="16"/>
      <c r="B296" s="26"/>
      <c r="C296" s="26"/>
      <c r="D296" s="26"/>
      <c r="E296" s="16"/>
      <c r="F296" s="481"/>
      <c r="G296" s="481"/>
      <c r="H296" s="481"/>
      <c r="I296" s="475"/>
      <c r="J296" s="475"/>
    </row>
    <row r="297" spans="1:10" ht="15.75">
      <c r="A297" s="16"/>
      <c r="B297" s="26"/>
      <c r="C297" s="26"/>
      <c r="D297" s="26"/>
      <c r="E297" s="16"/>
      <c r="F297" s="481"/>
      <c r="G297" s="481"/>
      <c r="H297" s="481"/>
      <c r="I297" s="475"/>
      <c r="J297" s="475"/>
    </row>
    <row r="298" spans="1:10" ht="15.75">
      <c r="A298" s="16"/>
      <c r="B298" s="26"/>
      <c r="C298" s="26"/>
      <c r="D298" s="26"/>
      <c r="E298" s="16"/>
      <c r="F298" s="481"/>
      <c r="G298" s="481"/>
      <c r="H298" s="481"/>
      <c r="I298" s="475"/>
      <c r="J298" s="475"/>
    </row>
    <row r="299" spans="1:10" ht="15.75">
      <c r="A299" s="16"/>
      <c r="B299" s="26"/>
      <c r="C299" s="26"/>
      <c r="D299" s="26"/>
      <c r="E299" s="16"/>
      <c r="F299" s="481"/>
      <c r="G299" s="481"/>
      <c r="H299" s="481"/>
      <c r="I299" s="475"/>
      <c r="J299" s="475"/>
    </row>
    <row r="300" spans="1:10" ht="15.75">
      <c r="A300" s="16"/>
      <c r="B300" s="26"/>
      <c r="C300" s="26"/>
      <c r="D300" s="26"/>
      <c r="E300" s="16"/>
      <c r="F300" s="481"/>
      <c r="G300" s="481"/>
      <c r="H300" s="481"/>
      <c r="I300" s="475"/>
      <c r="J300" s="475"/>
    </row>
    <row r="301" spans="1:10" ht="15.75">
      <c r="A301" s="16"/>
      <c r="B301" s="26"/>
      <c r="C301" s="26"/>
      <c r="D301" s="26"/>
      <c r="E301" s="16"/>
      <c r="F301" s="481"/>
      <c r="G301" s="481"/>
      <c r="H301" s="481"/>
      <c r="I301" s="475"/>
      <c r="J301" s="475"/>
    </row>
    <row r="302" spans="1:10" ht="15.75">
      <c r="A302" s="16"/>
      <c r="B302" s="26"/>
      <c r="C302" s="26"/>
      <c r="D302" s="26"/>
      <c r="E302" s="16"/>
      <c r="F302" s="481"/>
      <c r="G302" s="481"/>
      <c r="H302" s="481"/>
      <c r="I302" s="475"/>
      <c r="J302" s="475"/>
    </row>
    <row r="303" spans="1:10" ht="15.75">
      <c r="A303" s="16"/>
      <c r="B303" s="26"/>
      <c r="C303" s="26"/>
      <c r="D303" s="26"/>
      <c r="E303" s="16"/>
      <c r="F303" s="481"/>
      <c r="G303" s="481"/>
      <c r="H303" s="481"/>
      <c r="I303" s="475"/>
      <c r="J303" s="475"/>
    </row>
    <row r="304" spans="1:10" ht="15.75">
      <c r="A304" s="16"/>
      <c r="B304" s="26"/>
      <c r="C304" s="26"/>
      <c r="D304" s="26"/>
      <c r="E304" s="16"/>
      <c r="F304" s="481"/>
      <c r="G304" s="481"/>
      <c r="H304" s="481"/>
      <c r="I304" s="475"/>
      <c r="J304" s="475"/>
    </row>
    <row r="305" spans="1:10" ht="15.75">
      <c r="A305" s="16"/>
      <c r="B305" s="26"/>
      <c r="C305" s="26"/>
      <c r="D305" s="26"/>
      <c r="E305" s="16"/>
      <c r="F305" s="481"/>
      <c r="G305" s="481"/>
      <c r="H305" s="481"/>
      <c r="I305" s="475"/>
      <c r="J305" s="475"/>
    </row>
    <row r="306" spans="1:10" ht="15.75">
      <c r="A306" s="16"/>
      <c r="B306" s="26"/>
      <c r="C306" s="26"/>
      <c r="D306" s="26"/>
      <c r="E306" s="16"/>
      <c r="F306" s="481"/>
      <c r="G306" s="481"/>
      <c r="H306" s="481"/>
      <c r="I306" s="475"/>
      <c r="J306" s="475"/>
    </row>
    <row r="307" spans="1:10" ht="15.75">
      <c r="A307" s="16"/>
      <c r="B307" s="26"/>
      <c r="C307" s="26"/>
      <c r="D307" s="26"/>
      <c r="E307" s="16"/>
      <c r="F307" s="481"/>
      <c r="G307" s="481"/>
      <c r="H307" s="481"/>
      <c r="I307" s="475"/>
      <c r="J307" s="475"/>
    </row>
    <row r="308" spans="1:10" ht="15.75">
      <c r="A308" s="16"/>
      <c r="B308" s="26"/>
      <c r="C308" s="26"/>
      <c r="D308" s="26"/>
      <c r="E308" s="16"/>
      <c r="F308" s="481"/>
      <c r="G308" s="481"/>
      <c r="H308" s="481"/>
      <c r="I308" s="475"/>
      <c r="J308" s="475"/>
    </row>
    <row r="309" spans="1:10" ht="15.75">
      <c r="A309" s="16"/>
      <c r="B309" s="26"/>
      <c r="C309" s="26"/>
      <c r="D309" s="26"/>
      <c r="E309" s="16"/>
      <c r="F309" s="481"/>
      <c r="G309" s="481"/>
      <c r="H309" s="481"/>
      <c r="I309" s="475"/>
      <c r="J309" s="475"/>
    </row>
    <row r="310" spans="1:10" ht="15.75">
      <c r="A310" s="16"/>
      <c r="B310" s="26"/>
      <c r="C310" s="26"/>
      <c r="D310" s="26"/>
      <c r="E310" s="16"/>
      <c r="F310" s="481"/>
      <c r="G310" s="481"/>
      <c r="H310" s="481"/>
      <c r="I310" s="475"/>
      <c r="J310" s="475"/>
    </row>
    <row r="311" spans="1:10" ht="15.75">
      <c r="A311" s="16"/>
      <c r="B311" s="26"/>
      <c r="C311" s="26"/>
      <c r="D311" s="26"/>
      <c r="E311" s="16"/>
      <c r="F311" s="481"/>
      <c r="G311" s="481"/>
      <c r="H311" s="481"/>
      <c r="I311" s="475"/>
      <c r="J311" s="475"/>
    </row>
    <row r="312" spans="1:10" ht="15.75">
      <c r="A312" s="16"/>
      <c r="B312" s="26"/>
      <c r="C312" s="26"/>
      <c r="D312" s="26"/>
      <c r="E312" s="16"/>
      <c r="F312" s="481"/>
      <c r="G312" s="481"/>
      <c r="H312" s="481"/>
      <c r="I312" s="475"/>
      <c r="J312" s="475"/>
    </row>
    <row r="313" spans="1:8" ht="15.75">
      <c r="A313" s="16"/>
      <c r="B313" s="26"/>
      <c r="C313" s="26"/>
      <c r="D313" s="26"/>
      <c r="E313" s="16"/>
      <c r="F313" s="16"/>
      <c r="G313" s="16"/>
      <c r="H313" s="16"/>
    </row>
    <row r="314" spans="1:8" ht="15.75">
      <c r="A314" s="16"/>
      <c r="B314" s="26"/>
      <c r="C314" s="26"/>
      <c r="D314" s="26"/>
      <c r="E314" s="16"/>
      <c r="F314" s="16"/>
      <c r="G314" s="16"/>
      <c r="H314" s="16"/>
    </row>
    <row r="315" spans="1:8" ht="15.75">
      <c r="A315" s="16"/>
      <c r="B315" s="26"/>
      <c r="C315" s="26"/>
      <c r="D315" s="26"/>
      <c r="E315" s="16"/>
      <c r="F315" s="16"/>
      <c r="G315" s="16"/>
      <c r="H315" s="16"/>
    </row>
    <row r="316" spans="1:8" ht="15.75">
      <c r="A316" s="16"/>
      <c r="B316" s="26"/>
      <c r="C316" s="26"/>
      <c r="D316" s="26"/>
      <c r="E316" s="16"/>
      <c r="F316" s="16"/>
      <c r="G316" s="16"/>
      <c r="H316" s="16"/>
    </row>
    <row r="317" spans="1:8" ht="15.75">
      <c r="A317" s="16"/>
      <c r="B317" s="26"/>
      <c r="C317" s="26"/>
      <c r="D317" s="26"/>
      <c r="E317" s="16"/>
      <c r="F317" s="16"/>
      <c r="G317" s="16"/>
      <c r="H317" s="16"/>
    </row>
    <row r="318" spans="1:8" ht="15.75">
      <c r="A318" s="16"/>
      <c r="B318" s="26"/>
      <c r="C318" s="26"/>
      <c r="D318" s="26"/>
      <c r="E318" s="16"/>
      <c r="F318" s="16"/>
      <c r="G318" s="16"/>
      <c r="H318" s="16"/>
    </row>
    <row r="319" spans="1:8" ht="15.75">
      <c r="A319" s="16"/>
      <c r="B319" s="26"/>
      <c r="C319" s="26"/>
      <c r="D319" s="26"/>
      <c r="E319" s="16"/>
      <c r="F319" s="16"/>
      <c r="G319" s="16"/>
      <c r="H319" s="16"/>
    </row>
    <row r="320" spans="1:8" ht="15.75">
      <c r="A320" s="16"/>
      <c r="B320" s="26"/>
      <c r="C320" s="26"/>
      <c r="D320" s="26"/>
      <c r="E320" s="16"/>
      <c r="F320" s="16"/>
      <c r="G320" s="16"/>
      <c r="H320" s="16"/>
    </row>
    <row r="321" spans="1:8" ht="15.75">
      <c r="A321" s="16"/>
      <c r="B321" s="26"/>
      <c r="C321" s="26"/>
      <c r="D321" s="26"/>
      <c r="E321" s="16"/>
      <c r="F321" s="16"/>
      <c r="G321" s="16"/>
      <c r="H321" s="16"/>
    </row>
    <row r="322" spans="1:8" ht="15.75">
      <c r="A322" s="16"/>
      <c r="B322" s="26"/>
      <c r="C322" s="26"/>
      <c r="D322" s="26"/>
      <c r="E322" s="16"/>
      <c r="F322" s="16"/>
      <c r="G322" s="16"/>
      <c r="H322" s="16"/>
    </row>
    <row r="323" spans="1:8" ht="15.75">
      <c r="A323" s="16"/>
      <c r="B323" s="26"/>
      <c r="C323" s="26"/>
      <c r="D323" s="26"/>
      <c r="E323" s="16"/>
      <c r="F323" s="16"/>
      <c r="G323" s="16"/>
      <c r="H323" s="16"/>
    </row>
    <row r="324" spans="1:8" ht="15.75">
      <c r="A324" s="16"/>
      <c r="B324" s="26"/>
      <c r="C324" s="26"/>
      <c r="D324" s="26"/>
      <c r="E324" s="16"/>
      <c r="F324" s="16"/>
      <c r="G324" s="16"/>
      <c r="H324" s="16"/>
    </row>
    <row r="325" spans="1:8" ht="15.75">
      <c r="A325" s="16"/>
      <c r="B325" s="26"/>
      <c r="C325" s="26"/>
      <c r="D325" s="26"/>
      <c r="E325" s="16"/>
      <c r="F325" s="16"/>
      <c r="G325" s="16"/>
      <c r="H325" s="16"/>
    </row>
    <row r="326" spans="1:8" ht="15.75">
      <c r="A326" s="16"/>
      <c r="B326" s="26"/>
      <c r="C326" s="26"/>
      <c r="D326" s="26"/>
      <c r="E326" s="16"/>
      <c r="F326" s="16"/>
      <c r="G326" s="16"/>
      <c r="H326" s="16"/>
    </row>
    <row r="327" spans="1:8" ht="15.75">
      <c r="A327" s="16"/>
      <c r="B327" s="26"/>
      <c r="C327" s="26"/>
      <c r="D327" s="26"/>
      <c r="E327" s="16"/>
      <c r="F327" s="16"/>
      <c r="G327" s="16"/>
      <c r="H327" s="16"/>
    </row>
    <row r="328" spans="1:8" ht="15.75">
      <c r="A328" s="16"/>
      <c r="B328" s="26"/>
      <c r="C328" s="26"/>
      <c r="D328" s="26"/>
      <c r="E328" s="16"/>
      <c r="F328" s="16"/>
      <c r="G328" s="16"/>
      <c r="H328" s="16"/>
    </row>
    <row r="329" spans="1:8" ht="15.75">
      <c r="A329" s="16"/>
      <c r="B329" s="26"/>
      <c r="C329" s="26"/>
      <c r="D329" s="26"/>
      <c r="E329" s="16"/>
      <c r="F329" s="16"/>
      <c r="G329" s="16"/>
      <c r="H329" s="16"/>
    </row>
    <row r="330" spans="1:8" ht="15.75">
      <c r="A330" s="16"/>
      <c r="B330" s="26"/>
      <c r="C330" s="26"/>
      <c r="D330" s="26"/>
      <c r="E330" s="16"/>
      <c r="F330" s="16"/>
      <c r="G330" s="16"/>
      <c r="H330" s="16"/>
    </row>
    <row r="331" spans="1:8" ht="15.75">
      <c r="A331" s="16"/>
      <c r="B331" s="26"/>
      <c r="C331" s="26"/>
      <c r="D331" s="26"/>
      <c r="E331" s="16"/>
      <c r="F331" s="16"/>
      <c r="G331" s="16"/>
      <c r="H331" s="16"/>
    </row>
    <row r="332" spans="1:8" ht="15.75">
      <c r="A332" s="16"/>
      <c r="B332" s="26"/>
      <c r="C332" s="26"/>
      <c r="D332" s="26"/>
      <c r="E332" s="16"/>
      <c r="F332" s="16"/>
      <c r="G332" s="16"/>
      <c r="H332" s="16"/>
    </row>
    <row r="333" spans="1:8" ht="15.75">
      <c r="A333" s="16"/>
      <c r="B333" s="26"/>
      <c r="C333" s="26"/>
      <c r="D333" s="26"/>
      <c r="E333" s="16"/>
      <c r="F333" s="16"/>
      <c r="G333" s="16"/>
      <c r="H333" s="16"/>
    </row>
    <row r="334" spans="1:8" ht="15.75">
      <c r="A334" s="16"/>
      <c r="B334" s="26"/>
      <c r="C334" s="26"/>
      <c r="D334" s="26"/>
      <c r="E334" s="16"/>
      <c r="F334" s="16"/>
      <c r="G334" s="16"/>
      <c r="H334" s="16"/>
    </row>
    <row r="335" spans="1:8" ht="15.75">
      <c r="A335" s="16"/>
      <c r="B335" s="26"/>
      <c r="C335" s="26"/>
      <c r="D335" s="26"/>
      <c r="E335" s="16"/>
      <c r="F335" s="16"/>
      <c r="G335" s="16"/>
      <c r="H335" s="16"/>
    </row>
    <row r="336" spans="1:8" ht="15.75">
      <c r="A336" s="16"/>
      <c r="B336" s="26"/>
      <c r="C336" s="26"/>
      <c r="D336" s="26"/>
      <c r="E336" s="16"/>
      <c r="F336" s="16"/>
      <c r="G336" s="16"/>
      <c r="H336" s="16"/>
    </row>
    <row r="337" spans="1:8" ht="15.75">
      <c r="A337" s="16"/>
      <c r="B337" s="26"/>
      <c r="C337" s="26"/>
      <c r="D337" s="26"/>
      <c r="E337" s="16"/>
      <c r="F337" s="16"/>
      <c r="G337" s="16"/>
      <c r="H337" s="16"/>
    </row>
    <row r="338" spans="1:8" ht="15.75">
      <c r="A338" s="16"/>
      <c r="B338" s="26"/>
      <c r="C338" s="26"/>
      <c r="D338" s="26"/>
      <c r="E338" s="16"/>
      <c r="F338" s="16"/>
      <c r="G338" s="16"/>
      <c r="H338" s="16"/>
    </row>
    <row r="339" spans="1:8" ht="15.75">
      <c r="A339" s="16"/>
      <c r="B339" s="26"/>
      <c r="C339" s="26"/>
      <c r="D339" s="26"/>
      <c r="E339" s="16"/>
      <c r="F339" s="16"/>
      <c r="G339" s="16"/>
      <c r="H339" s="16"/>
    </row>
    <row r="340" spans="1:8" ht="15.75">
      <c r="A340" s="16"/>
      <c r="B340" s="26"/>
      <c r="C340" s="26"/>
      <c r="D340" s="26"/>
      <c r="E340" s="16"/>
      <c r="F340" s="16"/>
      <c r="G340" s="16"/>
      <c r="H340" s="16"/>
    </row>
    <row r="341" spans="1:8" ht="15.75">
      <c r="A341" s="16"/>
      <c r="B341" s="26"/>
      <c r="C341" s="26"/>
      <c r="D341" s="26"/>
      <c r="E341" s="16"/>
      <c r="F341" s="16"/>
      <c r="G341" s="16"/>
      <c r="H341" s="16"/>
    </row>
    <row r="342" spans="1:8" ht="15.75">
      <c r="A342" s="16"/>
      <c r="B342" s="26"/>
      <c r="C342" s="26"/>
      <c r="D342" s="26"/>
      <c r="E342" s="16"/>
      <c r="F342" s="16"/>
      <c r="G342" s="16"/>
      <c r="H342" s="16"/>
    </row>
    <row r="343" spans="1:8" ht="15.75">
      <c r="A343" s="16"/>
      <c r="B343" s="26"/>
      <c r="C343" s="26"/>
      <c r="D343" s="26"/>
      <c r="E343" s="16"/>
      <c r="F343" s="16"/>
      <c r="G343" s="16"/>
      <c r="H343" s="16"/>
    </row>
    <row r="344" spans="1:8" ht="15.75">
      <c r="A344" s="16"/>
      <c r="B344" s="26"/>
      <c r="C344" s="26"/>
      <c r="D344" s="26"/>
      <c r="E344" s="16"/>
      <c r="F344" s="16"/>
      <c r="G344" s="16"/>
      <c r="H344" s="16"/>
    </row>
    <row r="345" spans="1:8" ht="15.75">
      <c r="A345" s="16"/>
      <c r="B345" s="26"/>
      <c r="C345" s="26"/>
      <c r="D345" s="26"/>
      <c r="E345" s="16"/>
      <c r="F345" s="16"/>
      <c r="G345" s="16"/>
      <c r="H345" s="16"/>
    </row>
    <row r="346" spans="1:8" ht="15.75">
      <c r="A346" s="16"/>
      <c r="B346" s="26"/>
      <c r="C346" s="26"/>
      <c r="D346" s="26"/>
      <c r="E346" s="16"/>
      <c r="F346" s="16"/>
      <c r="G346" s="16"/>
      <c r="H346" s="16"/>
    </row>
    <row r="347" spans="1:8" ht="15.75">
      <c r="A347" s="16"/>
      <c r="B347" s="26"/>
      <c r="C347" s="26"/>
      <c r="D347" s="26"/>
      <c r="E347" s="16"/>
      <c r="F347" s="16"/>
      <c r="G347" s="16"/>
      <c r="H347" s="16"/>
    </row>
    <row r="348" spans="1:8" ht="15.75">
      <c r="A348" s="16"/>
      <c r="B348" s="26"/>
      <c r="C348" s="26"/>
      <c r="D348" s="26"/>
      <c r="E348" s="16"/>
      <c r="F348" s="16"/>
      <c r="G348" s="16"/>
      <c r="H348" s="16"/>
    </row>
    <row r="349" spans="1:8" ht="15.75">
      <c r="A349" s="16"/>
      <c r="B349" s="26"/>
      <c r="C349" s="26"/>
      <c r="D349" s="26"/>
      <c r="E349" s="16"/>
      <c r="F349" s="16"/>
      <c r="G349" s="16"/>
      <c r="H349" s="16"/>
    </row>
    <row r="350" spans="1:8" ht="15.75">
      <c r="A350" s="16"/>
      <c r="B350" s="26"/>
      <c r="C350" s="26"/>
      <c r="D350" s="26"/>
      <c r="E350" s="16"/>
      <c r="F350" s="16"/>
      <c r="G350" s="16"/>
      <c r="H350" s="16"/>
    </row>
    <row r="351" spans="1:8" ht="15.75">
      <c r="A351" s="16"/>
      <c r="B351" s="26"/>
      <c r="C351" s="26"/>
      <c r="D351" s="26"/>
      <c r="E351" s="16"/>
      <c r="F351" s="16"/>
      <c r="G351" s="16"/>
      <c r="H351" s="16"/>
    </row>
    <row r="352" spans="1:8" ht="15.75">
      <c r="A352" s="16"/>
      <c r="B352" s="26"/>
      <c r="C352" s="26"/>
      <c r="D352" s="26"/>
      <c r="E352" s="16"/>
      <c r="F352" s="16"/>
      <c r="G352" s="16"/>
      <c r="H352" s="16"/>
    </row>
    <row r="353" spans="1:8" ht="15.75">
      <c r="A353" s="16"/>
      <c r="B353" s="26"/>
      <c r="C353" s="26"/>
      <c r="D353" s="26"/>
      <c r="E353" s="16"/>
      <c r="F353" s="16"/>
      <c r="G353" s="16"/>
      <c r="H353" s="16"/>
    </row>
    <row r="354" spans="1:8" ht="15.75">
      <c r="A354" s="16"/>
      <c r="B354" s="26"/>
      <c r="C354" s="26"/>
      <c r="D354" s="26"/>
      <c r="E354" s="16"/>
      <c r="F354" s="16"/>
      <c r="G354" s="16"/>
      <c r="H354" s="16"/>
    </row>
    <row r="355" spans="1:8" ht="15.75">
      <c r="A355" s="16"/>
      <c r="B355" s="26"/>
      <c r="C355" s="26"/>
      <c r="D355" s="26"/>
      <c r="E355" s="16"/>
      <c r="F355" s="16"/>
      <c r="G355" s="16"/>
      <c r="H355" s="16"/>
    </row>
    <row r="356" spans="1:8" ht="15.75">
      <c r="A356" s="16"/>
      <c r="B356" s="26"/>
      <c r="C356" s="26"/>
      <c r="D356" s="26"/>
      <c r="E356" s="16"/>
      <c r="F356" s="16"/>
      <c r="G356" s="16"/>
      <c r="H356" s="16"/>
    </row>
    <row r="357" spans="1:8" ht="15.75">
      <c r="A357" s="16"/>
      <c r="B357" s="26"/>
      <c r="C357" s="26"/>
      <c r="D357" s="26"/>
      <c r="E357" s="16"/>
      <c r="F357" s="16"/>
      <c r="G357" s="16"/>
      <c r="H357" s="16"/>
    </row>
    <row r="358" spans="1:8" ht="15.75">
      <c r="A358" s="16"/>
      <c r="B358" s="26"/>
      <c r="C358" s="26"/>
      <c r="D358" s="26"/>
      <c r="E358" s="16"/>
      <c r="F358" s="16"/>
      <c r="G358" s="16"/>
      <c r="H358" s="16"/>
    </row>
    <row r="359" spans="1:8" ht="15.75">
      <c r="A359" s="16"/>
      <c r="B359" s="26"/>
      <c r="C359" s="26"/>
      <c r="D359" s="26"/>
      <c r="E359" s="16"/>
      <c r="F359" s="16"/>
      <c r="G359" s="16"/>
      <c r="H359" s="16"/>
    </row>
    <row r="360" spans="1:8" ht="15.75">
      <c r="A360" s="16"/>
      <c r="B360" s="26"/>
      <c r="C360" s="26"/>
      <c r="D360" s="26"/>
      <c r="E360" s="16"/>
      <c r="F360" s="16"/>
      <c r="G360" s="16"/>
      <c r="H360" s="16"/>
    </row>
    <row r="361" spans="1:8" ht="15.75">
      <c r="A361" s="16"/>
      <c r="B361" s="26"/>
      <c r="C361" s="26"/>
      <c r="D361" s="26"/>
      <c r="E361" s="16"/>
      <c r="F361" s="16"/>
      <c r="G361" s="16"/>
      <c r="H361" s="16"/>
    </row>
    <row r="362" spans="1:8" ht="15.75">
      <c r="A362" s="16"/>
      <c r="B362" s="26"/>
      <c r="C362" s="26"/>
      <c r="D362" s="26"/>
      <c r="E362" s="16"/>
      <c r="F362" s="16"/>
      <c r="G362" s="16"/>
      <c r="H362" s="16"/>
    </row>
    <row r="363" spans="1:8" ht="15.75">
      <c r="A363" s="16"/>
      <c r="B363" s="26"/>
      <c r="C363" s="26"/>
      <c r="D363" s="26"/>
      <c r="E363" s="16"/>
      <c r="F363" s="16"/>
      <c r="G363" s="16"/>
      <c r="H363" s="16"/>
    </row>
    <row r="364" spans="1:8" ht="15.75">
      <c r="A364" s="16"/>
      <c r="B364" s="26"/>
      <c r="C364" s="26"/>
      <c r="D364" s="26"/>
      <c r="E364" s="16"/>
      <c r="F364" s="16"/>
      <c r="G364" s="16"/>
      <c r="H364" s="16"/>
    </row>
    <row r="365" spans="1:8" ht="15.75">
      <c r="A365" s="16"/>
      <c r="B365" s="26"/>
      <c r="C365" s="26"/>
      <c r="D365" s="26"/>
      <c r="E365" s="16"/>
      <c r="F365" s="16"/>
      <c r="G365" s="16"/>
      <c r="H365" s="16"/>
    </row>
    <row r="366" spans="1:8" ht="15.75">
      <c r="A366" s="16"/>
      <c r="B366" s="26"/>
      <c r="C366" s="26"/>
      <c r="D366" s="26"/>
      <c r="E366" s="16"/>
      <c r="F366" s="16"/>
      <c r="G366" s="16"/>
      <c r="H366" s="16"/>
    </row>
    <row r="367" spans="1:8" ht="15.75">
      <c r="A367" s="16"/>
      <c r="B367" s="26"/>
      <c r="C367" s="26"/>
      <c r="D367" s="26"/>
      <c r="E367" s="16"/>
      <c r="F367" s="16"/>
      <c r="G367" s="16"/>
      <c r="H367" s="16"/>
    </row>
    <row r="368" spans="1:8" ht="15.75">
      <c r="A368" s="16"/>
      <c r="B368" s="26"/>
      <c r="C368" s="26"/>
      <c r="D368" s="26"/>
      <c r="E368" s="16"/>
      <c r="F368" s="16"/>
      <c r="G368" s="16"/>
      <c r="H368" s="16"/>
    </row>
    <row r="369" spans="1:8" ht="15.75">
      <c r="A369" s="16"/>
      <c r="B369" s="26"/>
      <c r="C369" s="26"/>
      <c r="D369" s="26"/>
      <c r="E369" s="16"/>
      <c r="F369" s="16"/>
      <c r="G369" s="16"/>
      <c r="H369" s="16"/>
    </row>
    <row r="370" spans="1:8" ht="15.75">
      <c r="A370" s="16"/>
      <c r="B370" s="26"/>
      <c r="C370" s="26"/>
      <c r="D370" s="26"/>
      <c r="E370" s="16"/>
      <c r="F370" s="16"/>
      <c r="G370" s="16"/>
      <c r="H370" s="16"/>
    </row>
    <row r="371" spans="1:8" ht="15.75">
      <c r="A371" s="16"/>
      <c r="B371" s="26"/>
      <c r="C371" s="26"/>
      <c r="D371" s="26"/>
      <c r="E371" s="16"/>
      <c r="F371" s="16"/>
      <c r="G371" s="16"/>
      <c r="H371" s="16"/>
    </row>
    <row r="372" spans="1:8" ht="15.75">
      <c r="A372" s="16"/>
      <c r="B372" s="26"/>
      <c r="C372" s="26"/>
      <c r="D372" s="26"/>
      <c r="E372" s="16"/>
      <c r="F372" s="16"/>
      <c r="G372" s="16"/>
      <c r="H372" s="16"/>
    </row>
    <row r="373" spans="1:8" ht="15.75">
      <c r="A373" s="16"/>
      <c r="B373" s="26"/>
      <c r="C373" s="26"/>
      <c r="D373" s="26"/>
      <c r="E373" s="16"/>
      <c r="F373" s="16"/>
      <c r="G373" s="16"/>
      <c r="H373" s="16"/>
    </row>
    <row r="374" spans="1:8" ht="15.75">
      <c r="A374" s="16"/>
      <c r="B374" s="26"/>
      <c r="C374" s="26"/>
      <c r="D374" s="26"/>
      <c r="E374" s="16"/>
      <c r="F374" s="16"/>
      <c r="G374" s="16"/>
      <c r="H374" s="16"/>
    </row>
    <row r="375" spans="1:8" ht="15.75">
      <c r="A375" s="16"/>
      <c r="B375" s="26"/>
      <c r="C375" s="26"/>
      <c r="D375" s="26"/>
      <c r="E375" s="16"/>
      <c r="F375" s="16"/>
      <c r="G375" s="16"/>
      <c r="H375" s="16"/>
    </row>
    <row r="376" spans="1:8" ht="15.75">
      <c r="A376" s="16"/>
      <c r="B376" s="26"/>
      <c r="C376" s="26"/>
      <c r="D376" s="26"/>
      <c r="E376" s="16"/>
      <c r="F376" s="16"/>
      <c r="G376" s="16"/>
      <c r="H376" s="16"/>
    </row>
    <row r="377" spans="1:8" ht="15.75">
      <c r="A377" s="16"/>
      <c r="B377" s="26"/>
      <c r="C377" s="26"/>
      <c r="D377" s="26"/>
      <c r="E377" s="16"/>
      <c r="F377" s="16"/>
      <c r="G377" s="16"/>
      <c r="H377" s="16"/>
    </row>
    <row r="378" spans="1:8" ht="15.75">
      <c r="A378" s="16"/>
      <c r="B378" s="26"/>
      <c r="C378" s="26"/>
      <c r="D378" s="26"/>
      <c r="E378" s="16"/>
      <c r="F378" s="16"/>
      <c r="G378" s="16"/>
      <c r="H378" s="16"/>
    </row>
    <row r="379" spans="1:8" ht="15.75">
      <c r="A379" s="16"/>
      <c r="B379" s="26"/>
      <c r="C379" s="26"/>
      <c r="D379" s="26"/>
      <c r="E379" s="16"/>
      <c r="F379" s="16"/>
      <c r="G379" s="16"/>
      <c r="H379" s="16"/>
    </row>
    <row r="380" spans="1:8" ht="15.75">
      <c r="A380" s="16"/>
      <c r="B380" s="26"/>
      <c r="C380" s="26"/>
      <c r="D380" s="26"/>
      <c r="E380" s="16"/>
      <c r="F380" s="16"/>
      <c r="G380" s="16"/>
      <c r="H380" s="16"/>
    </row>
    <row r="381" spans="1:8" ht="15.75">
      <c r="A381" s="16"/>
      <c r="B381" s="26"/>
      <c r="C381" s="26"/>
      <c r="D381" s="26"/>
      <c r="E381" s="16"/>
      <c r="F381" s="16"/>
      <c r="G381" s="16"/>
      <c r="H381" s="16"/>
    </row>
    <row r="382" spans="1:8" ht="15.75">
      <c r="A382" s="16"/>
      <c r="B382" s="26"/>
      <c r="C382" s="26"/>
      <c r="D382" s="26"/>
      <c r="E382" s="16"/>
      <c r="F382" s="16"/>
      <c r="G382" s="16"/>
      <c r="H382" s="16"/>
    </row>
    <row r="383" spans="1:8" ht="15.75">
      <c r="A383" s="16"/>
      <c r="B383" s="26"/>
      <c r="C383" s="26"/>
      <c r="D383" s="26"/>
      <c r="E383" s="16"/>
      <c r="F383" s="16"/>
      <c r="G383" s="16"/>
      <c r="H383" s="16"/>
    </row>
    <row r="384" spans="1:8" ht="15.75">
      <c r="A384" s="16"/>
      <c r="B384" s="26"/>
      <c r="C384" s="26"/>
      <c r="D384" s="26"/>
      <c r="E384" s="16"/>
      <c r="F384" s="16"/>
      <c r="G384" s="16"/>
      <c r="H384" s="16"/>
    </row>
    <row r="385" spans="1:8" ht="15.75">
      <c r="A385" s="16"/>
      <c r="B385" s="26"/>
      <c r="C385" s="26"/>
      <c r="D385" s="26"/>
      <c r="E385" s="16"/>
      <c r="F385" s="16"/>
      <c r="G385" s="16"/>
      <c r="H385" s="16"/>
    </row>
    <row r="386" spans="1:8" ht="15.75">
      <c r="A386" s="16"/>
      <c r="B386" s="26"/>
      <c r="C386" s="26"/>
      <c r="D386" s="26"/>
      <c r="E386" s="16"/>
      <c r="F386" s="16"/>
      <c r="G386" s="16"/>
      <c r="H386" s="16"/>
    </row>
    <row r="387" spans="1:8" ht="15.75">
      <c r="A387" s="16"/>
      <c r="B387" s="26"/>
      <c r="C387" s="26"/>
      <c r="D387" s="26"/>
      <c r="E387" s="16"/>
      <c r="F387" s="16"/>
      <c r="G387" s="16"/>
      <c r="H387" s="16"/>
    </row>
    <row r="388" spans="1:8" ht="15.75">
      <c r="A388" s="16"/>
      <c r="B388" s="26"/>
      <c r="C388" s="26"/>
      <c r="D388" s="26"/>
      <c r="E388" s="16"/>
      <c r="F388" s="16"/>
      <c r="G388" s="16"/>
      <c r="H388" s="16"/>
    </row>
    <row r="389" spans="1:8" ht="15.75">
      <c r="A389" s="16"/>
      <c r="B389" s="26"/>
      <c r="C389" s="26"/>
      <c r="D389" s="26"/>
      <c r="E389" s="16"/>
      <c r="F389" s="16"/>
      <c r="G389" s="16"/>
      <c r="H389" s="16"/>
    </row>
    <row r="390" spans="1:8" ht="15.75">
      <c r="A390" s="16"/>
      <c r="B390" s="26"/>
      <c r="C390" s="26"/>
      <c r="D390" s="26"/>
      <c r="E390" s="16"/>
      <c r="F390" s="16"/>
      <c r="G390" s="16"/>
      <c r="H390" s="16"/>
    </row>
    <row r="391" spans="1:8" ht="15.75">
      <c r="A391" s="16"/>
      <c r="B391" s="26"/>
      <c r="C391" s="26"/>
      <c r="D391" s="26"/>
      <c r="E391" s="16"/>
      <c r="F391" s="16"/>
      <c r="G391" s="16"/>
      <c r="H391" s="16"/>
    </row>
    <row r="392" spans="1:8" ht="15.75">
      <c r="A392" s="16"/>
      <c r="B392" s="26"/>
      <c r="C392" s="26"/>
      <c r="D392" s="26"/>
      <c r="E392" s="16"/>
      <c r="F392" s="16"/>
      <c r="G392" s="16"/>
      <c r="H392" s="16"/>
    </row>
    <row r="393" spans="1:8" ht="15.75">
      <c r="A393" s="16"/>
      <c r="B393" s="26"/>
      <c r="C393" s="26"/>
      <c r="D393" s="26"/>
      <c r="E393" s="16"/>
      <c r="F393" s="16"/>
      <c r="G393" s="16"/>
      <c r="H393" s="16"/>
    </row>
    <row r="394" spans="1:8" ht="15.75">
      <c r="A394" s="16"/>
      <c r="B394" s="26"/>
      <c r="C394" s="26"/>
      <c r="D394" s="26"/>
      <c r="E394" s="16"/>
      <c r="F394" s="16"/>
      <c r="G394" s="16"/>
      <c r="H394" s="16"/>
    </row>
    <row r="395" spans="1:8" ht="15.75">
      <c r="A395" s="16"/>
      <c r="B395" s="26"/>
      <c r="C395" s="26"/>
      <c r="D395" s="26"/>
      <c r="E395" s="16"/>
      <c r="F395" s="16"/>
      <c r="G395" s="16"/>
      <c r="H395" s="16"/>
    </row>
    <row r="396" spans="1:8" ht="15.75">
      <c r="A396" s="16"/>
      <c r="B396" s="26"/>
      <c r="C396" s="26"/>
      <c r="D396" s="26"/>
      <c r="E396" s="16"/>
      <c r="F396" s="16"/>
      <c r="G396" s="16"/>
      <c r="H396" s="16"/>
    </row>
    <row r="397" spans="1:8" ht="15.75">
      <c r="A397" s="16"/>
      <c r="B397" s="26"/>
      <c r="C397" s="26"/>
      <c r="D397" s="26"/>
      <c r="E397" s="16"/>
      <c r="F397" s="16"/>
      <c r="G397" s="16"/>
      <c r="H397" s="16"/>
    </row>
    <row r="398" spans="1:8" ht="15.75">
      <c r="A398" s="16"/>
      <c r="B398" s="26"/>
      <c r="C398" s="26"/>
      <c r="D398" s="26"/>
      <c r="E398" s="16"/>
      <c r="F398" s="16"/>
      <c r="G398" s="16"/>
      <c r="H398" s="16"/>
    </row>
    <row r="399" spans="1:8" ht="15.75">
      <c r="A399" s="16"/>
      <c r="B399" s="26"/>
      <c r="C399" s="26"/>
      <c r="D399" s="26"/>
      <c r="E399" s="16"/>
      <c r="F399" s="16"/>
      <c r="G399" s="16"/>
      <c r="H399" s="16"/>
    </row>
    <row r="400" spans="1:8" ht="15.75">
      <c r="A400" s="16"/>
      <c r="B400" s="26"/>
      <c r="C400" s="26"/>
      <c r="D400" s="26"/>
      <c r="E400" s="16"/>
      <c r="F400" s="16"/>
      <c r="G400" s="16"/>
      <c r="H400" s="16"/>
    </row>
    <row r="401" spans="1:8" ht="15.75">
      <c r="A401" s="16"/>
      <c r="B401" s="26"/>
      <c r="C401" s="26"/>
      <c r="D401" s="26"/>
      <c r="E401" s="16"/>
      <c r="F401" s="16"/>
      <c r="G401" s="16"/>
      <c r="H401" s="16"/>
    </row>
    <row r="402" spans="1:8" ht="15.75">
      <c r="A402" s="16"/>
      <c r="B402" s="26"/>
      <c r="C402" s="26"/>
      <c r="D402" s="26"/>
      <c r="E402" s="16"/>
      <c r="F402" s="16"/>
      <c r="G402" s="16"/>
      <c r="H402" s="16"/>
    </row>
  </sheetData>
  <sheetProtection/>
  <mergeCells count="10">
    <mergeCell ref="I8:I9"/>
    <mergeCell ref="J8:J9"/>
    <mergeCell ref="A6:J6"/>
    <mergeCell ref="A8:A9"/>
    <mergeCell ref="B8:B9"/>
    <mergeCell ref="C8:C9"/>
    <mergeCell ref="D8:D9"/>
    <mergeCell ref="E8:E9"/>
    <mergeCell ref="F8:H8"/>
    <mergeCell ref="I7:J7"/>
  </mergeCells>
  <printOptions/>
  <pageMargins left="0.7480314960629921" right="0.1968503937007874" top="0.5511811023622047" bottom="0.5905511811023623" header="0.15748031496062992" footer="0.1968503937007874"/>
  <pageSetup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57.8515625" style="208" customWidth="1"/>
    <col min="2" max="2" width="27.28125" style="208" customWidth="1"/>
    <col min="3" max="6" width="12.8515625" style="208" customWidth="1"/>
    <col min="7" max="16384" width="9.140625" style="208" customWidth="1"/>
  </cols>
  <sheetData>
    <row r="1" spans="3:5" ht="15">
      <c r="C1" s="209"/>
      <c r="E1" s="209" t="s">
        <v>1003</v>
      </c>
    </row>
    <row r="2" spans="3:5" ht="15">
      <c r="C2" s="209"/>
      <c r="E2" s="209" t="s">
        <v>856</v>
      </c>
    </row>
    <row r="3" spans="3:5" ht="15">
      <c r="C3" s="209"/>
      <c r="E3" s="209" t="s">
        <v>857</v>
      </c>
    </row>
    <row r="4" spans="3:5" ht="15">
      <c r="C4" s="209"/>
      <c r="E4" s="209" t="s">
        <v>126</v>
      </c>
    </row>
    <row r="6" spans="1:6" ht="15" customHeight="1">
      <c r="A6" s="600" t="s">
        <v>468</v>
      </c>
      <c r="B6" s="600"/>
      <c r="C6" s="600"/>
      <c r="D6" s="600"/>
      <c r="E6" s="600"/>
      <c r="F6" s="600"/>
    </row>
    <row r="7" spans="1:6" ht="44.25" customHeight="1">
      <c r="A7" s="601"/>
      <c r="B7" s="601"/>
      <c r="C7" s="601"/>
      <c r="D7" s="601"/>
      <c r="E7" s="601"/>
      <c r="F7" s="601"/>
    </row>
    <row r="8" spans="1:6" s="314" customFormat="1" ht="15" customHeight="1">
      <c r="A8" s="603" t="s">
        <v>469</v>
      </c>
      <c r="B8" s="604" t="s">
        <v>470</v>
      </c>
      <c r="C8" s="602" t="s">
        <v>471</v>
      </c>
      <c r="D8" s="602" t="s">
        <v>1002</v>
      </c>
      <c r="E8" s="602" t="s">
        <v>1004</v>
      </c>
      <c r="F8" s="602" t="s">
        <v>472</v>
      </c>
    </row>
    <row r="9" spans="1:6" s="314" customFormat="1" ht="48" customHeight="1">
      <c r="A9" s="603"/>
      <c r="B9" s="604"/>
      <c r="C9" s="602"/>
      <c r="D9" s="602"/>
      <c r="E9" s="602"/>
      <c r="F9" s="602"/>
    </row>
    <row r="10" spans="1:6" s="313" customFormat="1" ht="12" customHeight="1">
      <c r="A10" s="301">
        <v>1</v>
      </c>
      <c r="B10" s="302">
        <v>2</v>
      </c>
      <c r="C10" s="311" t="s">
        <v>259</v>
      </c>
      <c r="D10" s="312">
        <v>6</v>
      </c>
      <c r="E10" s="312">
        <v>5</v>
      </c>
      <c r="F10" s="312">
        <v>6</v>
      </c>
    </row>
    <row r="11" spans="1:6" ht="32.25" customHeight="1">
      <c r="A11" s="210" t="s">
        <v>473</v>
      </c>
      <c r="B11" s="211" t="s">
        <v>487</v>
      </c>
      <c r="C11" s="212">
        <f>SUM(C18+C23)</f>
        <v>98817</v>
      </c>
      <c r="D11" s="213">
        <v>83171.9</v>
      </c>
      <c r="E11" s="212">
        <v>-1316.6</v>
      </c>
      <c r="F11" s="213">
        <f aca="true" t="shared" si="0" ref="F11:F42">SUM(D11+E11)</f>
        <v>81855.29999999999</v>
      </c>
    </row>
    <row r="12" spans="1:6" ht="45" customHeight="1">
      <c r="A12" s="210" t="s">
        <v>488</v>
      </c>
      <c r="B12" s="211" t="s">
        <v>489</v>
      </c>
      <c r="C12" s="212">
        <f>C13</f>
        <v>0</v>
      </c>
      <c r="D12" s="213">
        <v>0</v>
      </c>
      <c r="E12" s="214">
        <f>SUM(E13)</f>
        <v>0</v>
      </c>
      <c r="F12" s="213">
        <f t="shared" si="0"/>
        <v>0</v>
      </c>
    </row>
    <row r="13" spans="1:6" ht="45.75" customHeight="1">
      <c r="A13" s="215" t="s">
        <v>490</v>
      </c>
      <c r="B13" s="216" t="s">
        <v>799</v>
      </c>
      <c r="C13" s="217">
        <f>C14</f>
        <v>0</v>
      </c>
      <c r="D13" s="213">
        <v>0</v>
      </c>
      <c r="E13" s="214">
        <f>SUM(E14)</f>
        <v>0</v>
      </c>
      <c r="F13" s="213">
        <f t="shared" si="0"/>
        <v>0</v>
      </c>
    </row>
    <row r="14" spans="1:6" ht="46.5" customHeight="1">
      <c r="A14" s="215" t="s">
        <v>491</v>
      </c>
      <c r="B14" s="216" t="s">
        <v>800</v>
      </c>
      <c r="C14" s="217">
        <v>0</v>
      </c>
      <c r="D14" s="213">
        <v>0</v>
      </c>
      <c r="E14" s="217">
        <v>0</v>
      </c>
      <c r="F14" s="213">
        <f t="shared" si="0"/>
        <v>0</v>
      </c>
    </row>
    <row r="15" spans="1:6" ht="28.5">
      <c r="A15" s="210" t="s">
        <v>492</v>
      </c>
      <c r="B15" s="211" t="s">
        <v>493</v>
      </c>
      <c r="C15" s="212">
        <f>C16</f>
        <v>0</v>
      </c>
      <c r="D15" s="213">
        <v>0</v>
      </c>
      <c r="E15" s="214">
        <f>SUM(E16+E17)</f>
        <v>33000</v>
      </c>
      <c r="F15" s="213">
        <f t="shared" si="0"/>
        <v>33000</v>
      </c>
    </row>
    <row r="16" spans="1:6" ht="30.75" customHeight="1">
      <c r="A16" s="215" t="s">
        <v>494</v>
      </c>
      <c r="B16" s="216" t="s">
        <v>801</v>
      </c>
      <c r="C16" s="217">
        <f>C17</f>
        <v>0</v>
      </c>
      <c r="D16" s="213">
        <v>20000</v>
      </c>
      <c r="E16" s="214">
        <v>50000</v>
      </c>
      <c r="F16" s="213">
        <f t="shared" si="0"/>
        <v>70000</v>
      </c>
    </row>
    <row r="17" spans="1:6" ht="48" customHeight="1">
      <c r="A17" s="215" t="s">
        <v>495</v>
      </c>
      <c r="B17" s="216" t="s">
        <v>802</v>
      </c>
      <c r="C17" s="217">
        <v>0</v>
      </c>
      <c r="D17" s="213">
        <v>-20000</v>
      </c>
      <c r="E17" s="214">
        <v>-17000</v>
      </c>
      <c r="F17" s="213">
        <f t="shared" si="0"/>
        <v>-37000</v>
      </c>
    </row>
    <row r="18" spans="1:6" s="222" customFormat="1" ht="36" customHeight="1">
      <c r="A18" s="218" t="s">
        <v>496</v>
      </c>
      <c r="B18" s="219" t="s">
        <v>497</v>
      </c>
      <c r="C18" s="220">
        <f>C19+C21</f>
        <v>98817</v>
      </c>
      <c r="D18" s="213">
        <f>SUM(D19+D21)</f>
        <v>83171.9</v>
      </c>
      <c r="E18" s="221">
        <f>SUM(E19+E21)</f>
        <v>-34316.6</v>
      </c>
      <c r="F18" s="213">
        <f t="shared" si="0"/>
        <v>48855.299999999996</v>
      </c>
    </row>
    <row r="19" spans="1:6" s="222" customFormat="1" ht="45.75" customHeight="1">
      <c r="A19" s="223" t="s">
        <v>498</v>
      </c>
      <c r="B19" s="224" t="s">
        <v>803</v>
      </c>
      <c r="C19" s="225">
        <f>C20</f>
        <v>98817</v>
      </c>
      <c r="D19" s="213">
        <f>SUM(D20)</f>
        <v>183171.9</v>
      </c>
      <c r="E19" s="226">
        <f>E20</f>
        <v>-34316.6</v>
      </c>
      <c r="F19" s="213">
        <f t="shared" si="0"/>
        <v>148855.3</v>
      </c>
    </row>
    <row r="20" spans="1:6" s="222" customFormat="1" ht="29.25" customHeight="1">
      <c r="A20" s="223" t="s">
        <v>499</v>
      </c>
      <c r="B20" s="224" t="s">
        <v>804</v>
      </c>
      <c r="C20" s="225">
        <v>98817</v>
      </c>
      <c r="D20" s="213">
        <v>183171.9</v>
      </c>
      <c r="E20" s="221">
        <v>-34316.6</v>
      </c>
      <c r="F20" s="213">
        <f t="shared" si="0"/>
        <v>148855.3</v>
      </c>
    </row>
    <row r="21" spans="1:6" s="222" customFormat="1" ht="45" customHeight="1">
      <c r="A21" s="223" t="s">
        <v>500</v>
      </c>
      <c r="B21" s="224" t="s">
        <v>805</v>
      </c>
      <c r="C21" s="225">
        <f>SUM(C22)</f>
        <v>0</v>
      </c>
      <c r="D21" s="213">
        <v>-100000</v>
      </c>
      <c r="E21" s="221"/>
      <c r="F21" s="213">
        <f t="shared" si="0"/>
        <v>-100000</v>
      </c>
    </row>
    <row r="22" spans="1:6" s="222" customFormat="1" ht="47.25" customHeight="1" hidden="1">
      <c r="A22" s="223" t="s">
        <v>501</v>
      </c>
      <c r="B22" s="224" t="s">
        <v>806</v>
      </c>
      <c r="C22" s="225"/>
      <c r="D22" s="213">
        <v>-100000</v>
      </c>
      <c r="E22" s="221"/>
      <c r="F22" s="213">
        <f t="shared" si="0"/>
        <v>-100000</v>
      </c>
    </row>
    <row r="23" spans="1:6" s="222" customFormat="1" ht="30" customHeight="1" hidden="1">
      <c r="A23" s="218" t="s">
        <v>502</v>
      </c>
      <c r="B23" s="219" t="s">
        <v>503</v>
      </c>
      <c r="C23" s="220">
        <f>C24+C27+C30</f>
        <v>0</v>
      </c>
      <c r="D23" s="213" t="e">
        <f>SUM(#REF!+#REF!+#REF!)</f>
        <v>#REF!</v>
      </c>
      <c r="E23" s="221"/>
      <c r="F23" s="213" t="e">
        <f t="shared" si="0"/>
        <v>#REF!</v>
      </c>
    </row>
    <row r="24" spans="1:6" s="222" customFormat="1" ht="30.75" customHeight="1" hidden="1">
      <c r="A24" s="223" t="s">
        <v>504</v>
      </c>
      <c r="B24" s="224" t="s">
        <v>505</v>
      </c>
      <c r="C24" s="225">
        <f>C25</f>
        <v>0</v>
      </c>
      <c r="D24" s="213" t="e">
        <f>SUM(#REF!+#REF!+#REF!)</f>
        <v>#REF!</v>
      </c>
      <c r="E24" s="221"/>
      <c r="F24" s="213" t="e">
        <f t="shared" si="0"/>
        <v>#REF!</v>
      </c>
    </row>
    <row r="25" spans="1:6" s="222" customFormat="1" ht="45.75" customHeight="1" hidden="1">
      <c r="A25" s="223" t="s">
        <v>506</v>
      </c>
      <c r="B25" s="224" t="s">
        <v>507</v>
      </c>
      <c r="C25" s="225">
        <f>C26</f>
        <v>0</v>
      </c>
      <c r="D25" s="213" t="e">
        <f>SUM(#REF!+#REF!+#REF!)</f>
        <v>#REF!</v>
      </c>
      <c r="E25" s="221"/>
      <c r="F25" s="213" t="e">
        <f t="shared" si="0"/>
        <v>#REF!</v>
      </c>
    </row>
    <row r="26" spans="1:6" s="222" customFormat="1" ht="46.5" customHeight="1" hidden="1">
      <c r="A26" s="223" t="s">
        <v>508</v>
      </c>
      <c r="B26" s="224" t="s">
        <v>509</v>
      </c>
      <c r="C26" s="225">
        <v>0</v>
      </c>
      <c r="D26" s="213" t="e">
        <f>SUM(#REF!+#REF!+#REF!)</f>
        <v>#REF!</v>
      </c>
      <c r="E26" s="221"/>
      <c r="F26" s="213" t="e">
        <f t="shared" si="0"/>
        <v>#REF!</v>
      </c>
    </row>
    <row r="27" spans="1:6" s="222" customFormat="1" ht="33.75" customHeight="1" hidden="1">
      <c r="A27" s="223" t="s">
        <v>510</v>
      </c>
      <c r="B27" s="224" t="s">
        <v>511</v>
      </c>
      <c r="C27" s="225">
        <f>C28</f>
        <v>0</v>
      </c>
      <c r="D27" s="213" t="e">
        <f>SUM(#REF!+#REF!+#REF!)</f>
        <v>#REF!</v>
      </c>
      <c r="E27" s="221"/>
      <c r="F27" s="213" t="e">
        <f t="shared" si="0"/>
        <v>#REF!</v>
      </c>
    </row>
    <row r="28" spans="1:6" s="222" customFormat="1" ht="90" customHeight="1" hidden="1">
      <c r="A28" s="223" t="s">
        <v>512</v>
      </c>
      <c r="B28" s="224" t="s">
        <v>513</v>
      </c>
      <c r="C28" s="225">
        <f>C29</f>
        <v>0</v>
      </c>
      <c r="D28" s="213" t="e">
        <f>SUM(#REF!+#REF!+#REF!)</f>
        <v>#REF!</v>
      </c>
      <c r="E28" s="221"/>
      <c r="F28" s="213" t="e">
        <f t="shared" si="0"/>
        <v>#REF!</v>
      </c>
    </row>
    <row r="29" spans="1:6" s="222" customFormat="1" ht="96.75" customHeight="1" hidden="1">
      <c r="A29" s="223" t="s">
        <v>822</v>
      </c>
      <c r="B29" s="224" t="s">
        <v>823</v>
      </c>
      <c r="C29" s="225">
        <v>0</v>
      </c>
      <c r="D29" s="213" t="e">
        <f>SUM(#REF!+#REF!+#REF!)</f>
        <v>#REF!</v>
      </c>
      <c r="E29" s="221"/>
      <c r="F29" s="213" t="e">
        <f t="shared" si="0"/>
        <v>#REF!</v>
      </c>
    </row>
    <row r="30" spans="1:6" s="222" customFormat="1" ht="31.5" customHeight="1" hidden="1">
      <c r="A30" s="223" t="s">
        <v>824</v>
      </c>
      <c r="B30" s="224" t="s">
        <v>825</v>
      </c>
      <c r="C30" s="225">
        <f>C31+C36</f>
        <v>0</v>
      </c>
      <c r="D30" s="213" t="e">
        <f>SUM(#REF!+#REF!+#REF!)</f>
        <v>#REF!</v>
      </c>
      <c r="E30" s="221"/>
      <c r="F30" s="213" t="e">
        <f t="shared" si="0"/>
        <v>#REF!</v>
      </c>
    </row>
    <row r="31" spans="1:6" s="222" customFormat="1" ht="30" customHeight="1" hidden="1">
      <c r="A31" s="223" t="s">
        <v>187</v>
      </c>
      <c r="B31" s="224" t="s">
        <v>188</v>
      </c>
      <c r="C31" s="225">
        <f>C32+C34</f>
        <v>0</v>
      </c>
      <c r="D31" s="213" t="e">
        <f>SUM(#REF!+#REF!+#REF!)</f>
        <v>#REF!</v>
      </c>
      <c r="E31" s="221"/>
      <c r="F31" s="213" t="e">
        <f t="shared" si="0"/>
        <v>#REF!</v>
      </c>
    </row>
    <row r="32" spans="1:6" s="222" customFormat="1" ht="30" customHeight="1" hidden="1">
      <c r="A32" s="223" t="s">
        <v>189</v>
      </c>
      <c r="B32" s="224" t="s">
        <v>190</v>
      </c>
      <c r="C32" s="225">
        <f>C33</f>
        <v>0</v>
      </c>
      <c r="D32" s="213" t="e">
        <f>SUM(#REF!+#REF!+#REF!)</f>
        <v>#REF!</v>
      </c>
      <c r="E32" s="221"/>
      <c r="F32" s="213" t="e">
        <f t="shared" si="0"/>
        <v>#REF!</v>
      </c>
    </row>
    <row r="33" spans="1:6" s="222" customFormat="1" ht="45" customHeight="1" hidden="1">
      <c r="A33" s="223" t="s">
        <v>191</v>
      </c>
      <c r="B33" s="224" t="s">
        <v>192</v>
      </c>
      <c r="C33" s="225">
        <v>0</v>
      </c>
      <c r="D33" s="213" t="e">
        <f>SUM(#REF!+#REF!+#REF!)</f>
        <v>#REF!</v>
      </c>
      <c r="E33" s="221"/>
      <c r="F33" s="213" t="e">
        <f t="shared" si="0"/>
        <v>#REF!</v>
      </c>
    </row>
    <row r="34" spans="1:6" s="222" customFormat="1" ht="45" customHeight="1" hidden="1">
      <c r="A34" s="223" t="s">
        <v>193</v>
      </c>
      <c r="B34" s="224" t="s">
        <v>194</v>
      </c>
      <c r="C34" s="225">
        <f>C35</f>
        <v>0</v>
      </c>
      <c r="D34" s="213" t="e">
        <f>SUM(#REF!+#REF!+#REF!)</f>
        <v>#REF!</v>
      </c>
      <c r="E34" s="221"/>
      <c r="F34" s="213" t="e">
        <f t="shared" si="0"/>
        <v>#REF!</v>
      </c>
    </row>
    <row r="35" spans="1:6" s="222" customFormat="1" ht="60" customHeight="1" hidden="1">
      <c r="A35" s="223" t="s">
        <v>195</v>
      </c>
      <c r="B35" s="224" t="s">
        <v>196</v>
      </c>
      <c r="C35" s="225">
        <v>0</v>
      </c>
      <c r="D35" s="213" t="e">
        <f>SUM(#REF!+#REF!+#REF!)</f>
        <v>#REF!</v>
      </c>
      <c r="E35" s="221"/>
      <c r="F35" s="213" t="e">
        <f t="shared" si="0"/>
        <v>#REF!</v>
      </c>
    </row>
    <row r="36" spans="1:6" s="222" customFormat="1" ht="30" customHeight="1" hidden="1">
      <c r="A36" s="223" t="s">
        <v>197</v>
      </c>
      <c r="B36" s="224" t="s">
        <v>198</v>
      </c>
      <c r="C36" s="225">
        <f>C37</f>
        <v>0</v>
      </c>
      <c r="D36" s="213" t="e">
        <f>SUM(#REF!+#REF!+#REF!)</f>
        <v>#REF!</v>
      </c>
      <c r="E36" s="221"/>
      <c r="F36" s="213" t="e">
        <f t="shared" si="0"/>
        <v>#REF!</v>
      </c>
    </row>
    <row r="37" spans="1:6" s="222" customFormat="1" ht="45" customHeight="1" hidden="1">
      <c r="A37" s="223" t="s">
        <v>199</v>
      </c>
      <c r="B37" s="224" t="s">
        <v>200</v>
      </c>
      <c r="C37" s="225">
        <f>C38</f>
        <v>0</v>
      </c>
      <c r="D37" s="213" t="e">
        <f>SUM(#REF!+#REF!+#REF!)</f>
        <v>#REF!</v>
      </c>
      <c r="E37" s="221"/>
      <c r="F37" s="213" t="e">
        <f t="shared" si="0"/>
        <v>#REF!</v>
      </c>
    </row>
    <row r="38" spans="1:6" s="222" customFormat="1" ht="60" customHeight="1" hidden="1">
      <c r="A38" s="223" t="s">
        <v>201</v>
      </c>
      <c r="B38" s="224" t="s">
        <v>202</v>
      </c>
      <c r="C38" s="225">
        <v>0</v>
      </c>
      <c r="D38" s="213" t="e">
        <f>SUM(#REF!+#REF!+#REF!)</f>
        <v>#REF!</v>
      </c>
      <c r="E38" s="221"/>
      <c r="F38" s="213" t="e">
        <f t="shared" si="0"/>
        <v>#REF!</v>
      </c>
    </row>
    <row r="39" spans="1:6" s="222" customFormat="1" ht="30" customHeight="1" hidden="1">
      <c r="A39" s="223" t="s">
        <v>203</v>
      </c>
      <c r="B39" s="224" t="s">
        <v>204</v>
      </c>
      <c r="C39" s="225">
        <v>0</v>
      </c>
      <c r="D39" s="213" t="e">
        <f>SUM(#REF!+#REF!+#REF!)</f>
        <v>#REF!</v>
      </c>
      <c r="E39" s="221"/>
      <c r="F39" s="213" t="e">
        <f t="shared" si="0"/>
        <v>#REF!</v>
      </c>
    </row>
    <row r="40" spans="1:6" s="222" customFormat="1" ht="30" customHeight="1" hidden="1">
      <c r="A40" s="223" t="s">
        <v>205</v>
      </c>
      <c r="B40" s="224" t="s">
        <v>206</v>
      </c>
      <c r="C40" s="225">
        <v>0</v>
      </c>
      <c r="D40" s="213" t="e">
        <f>SUM(#REF!+#REF!+#REF!)</f>
        <v>#REF!</v>
      </c>
      <c r="E40" s="221"/>
      <c r="F40" s="213" t="e">
        <f t="shared" si="0"/>
        <v>#REF!</v>
      </c>
    </row>
    <row r="41" spans="1:6" s="222" customFormat="1" ht="29.25" customHeight="1" hidden="1">
      <c r="A41" s="223" t="s">
        <v>770</v>
      </c>
      <c r="B41" s="224" t="s">
        <v>771</v>
      </c>
      <c r="C41" s="225">
        <v>0</v>
      </c>
      <c r="D41" s="213" t="e">
        <f>SUM(#REF!+#REF!+#REF!)</f>
        <v>#REF!</v>
      </c>
      <c r="E41" s="221"/>
      <c r="F41" s="213" t="e">
        <f t="shared" si="0"/>
        <v>#REF!</v>
      </c>
    </row>
    <row r="42" spans="1:6" s="222" customFormat="1" ht="28.5">
      <c r="A42" s="218" t="s">
        <v>772</v>
      </c>
      <c r="B42" s="219" t="s">
        <v>773</v>
      </c>
      <c r="C42" s="220">
        <f>SUM(C43+C50)</f>
        <v>0</v>
      </c>
      <c r="D42" s="213">
        <v>323622.6</v>
      </c>
      <c r="E42" s="220"/>
      <c r="F42" s="213">
        <f t="shared" si="0"/>
        <v>323622.6</v>
      </c>
    </row>
    <row r="43" spans="1:6" s="222" customFormat="1" ht="15">
      <c r="A43" s="223" t="s">
        <v>774</v>
      </c>
      <c r="B43" s="224" t="s">
        <v>807</v>
      </c>
      <c r="C43" s="225">
        <f>C47+C44</f>
        <v>-2738917.1</v>
      </c>
      <c r="D43" s="213">
        <v>-3508216.3</v>
      </c>
      <c r="E43" s="225">
        <f>E47+E44</f>
        <v>-44650.9</v>
      </c>
      <c r="F43" s="213">
        <f aca="true" t="shared" si="1" ref="F43:F58">SUM(D43+E43)</f>
        <v>-3552867.1999999997</v>
      </c>
    </row>
    <row r="44" spans="1:6" s="222" customFormat="1" ht="15">
      <c r="A44" s="223" t="s">
        <v>775</v>
      </c>
      <c r="B44" s="224" t="s">
        <v>808</v>
      </c>
      <c r="C44" s="225">
        <f>C45</f>
        <v>0</v>
      </c>
      <c r="D44" s="213">
        <v>0</v>
      </c>
      <c r="E44" s="221">
        <v>0</v>
      </c>
      <c r="F44" s="213">
        <f t="shared" si="1"/>
        <v>0</v>
      </c>
    </row>
    <row r="45" spans="1:6" s="222" customFormat="1" ht="30">
      <c r="A45" s="223" t="s">
        <v>776</v>
      </c>
      <c r="B45" s="224" t="s">
        <v>809</v>
      </c>
      <c r="C45" s="225">
        <f>C46</f>
        <v>0</v>
      </c>
      <c r="D45" s="213">
        <v>0</v>
      </c>
      <c r="E45" s="221">
        <v>0</v>
      </c>
      <c r="F45" s="213">
        <f t="shared" si="1"/>
        <v>0</v>
      </c>
    </row>
    <row r="46" spans="1:6" s="222" customFormat="1" ht="45">
      <c r="A46" s="223" t="s">
        <v>777</v>
      </c>
      <c r="B46" s="224" t="s">
        <v>810</v>
      </c>
      <c r="C46" s="225">
        <v>0</v>
      </c>
      <c r="D46" s="213">
        <v>0</v>
      </c>
      <c r="E46" s="221">
        <v>0</v>
      </c>
      <c r="F46" s="213">
        <f t="shared" si="1"/>
        <v>0</v>
      </c>
    </row>
    <row r="47" spans="1:6" s="222" customFormat="1" ht="15">
      <c r="A47" s="223" t="s">
        <v>778</v>
      </c>
      <c r="B47" s="224" t="s">
        <v>811</v>
      </c>
      <c r="C47" s="225">
        <f>C48</f>
        <v>-2738917.1</v>
      </c>
      <c r="D47" s="213">
        <v>-3508216.3</v>
      </c>
      <c r="E47" s="221">
        <f>SUM(E48)</f>
        <v>-44650.9</v>
      </c>
      <c r="F47" s="213">
        <f t="shared" si="1"/>
        <v>-3552867.1999999997</v>
      </c>
    </row>
    <row r="48" spans="1:6" s="222" customFormat="1" ht="15">
      <c r="A48" s="223" t="s">
        <v>779</v>
      </c>
      <c r="B48" s="224" t="s">
        <v>780</v>
      </c>
      <c r="C48" s="225">
        <f>C49</f>
        <v>-2738917.1</v>
      </c>
      <c r="D48" s="213">
        <v>-3508216.3</v>
      </c>
      <c r="E48" s="221">
        <f>SUM(E49)</f>
        <v>-44650.9</v>
      </c>
      <c r="F48" s="213">
        <f t="shared" si="1"/>
        <v>-3552867.1999999997</v>
      </c>
    </row>
    <row r="49" spans="1:6" s="222" customFormat="1" ht="30">
      <c r="A49" s="223" t="s">
        <v>781</v>
      </c>
      <c r="B49" s="224" t="s">
        <v>812</v>
      </c>
      <c r="C49" s="225">
        <v>-2738917.1</v>
      </c>
      <c r="D49" s="213">
        <v>-3508216.3</v>
      </c>
      <c r="E49" s="221">
        <v>-44650.9</v>
      </c>
      <c r="F49" s="213">
        <f t="shared" si="1"/>
        <v>-3552867.1999999997</v>
      </c>
    </row>
    <row r="50" spans="1:6" s="222" customFormat="1" ht="15">
      <c r="A50" s="223" t="s">
        <v>782</v>
      </c>
      <c r="B50" s="224" t="s">
        <v>813</v>
      </c>
      <c r="C50" s="225">
        <f>C51+C54</f>
        <v>2738917.1</v>
      </c>
      <c r="D50" s="213">
        <v>3831838.9</v>
      </c>
      <c r="E50" s="221">
        <v>43334.3</v>
      </c>
      <c r="F50" s="213">
        <f t="shared" si="1"/>
        <v>3875173.1999999997</v>
      </c>
    </row>
    <row r="51" spans="1:6" s="222" customFormat="1" ht="15">
      <c r="A51" s="223" t="s">
        <v>783</v>
      </c>
      <c r="B51" s="224" t="s">
        <v>814</v>
      </c>
      <c r="C51" s="225">
        <f>C52</f>
        <v>0</v>
      </c>
      <c r="D51" s="213">
        <v>0</v>
      </c>
      <c r="E51" s="221">
        <f>SUM(E52)</f>
        <v>0</v>
      </c>
      <c r="F51" s="213">
        <f t="shared" si="1"/>
        <v>0</v>
      </c>
    </row>
    <row r="52" spans="1:6" s="222" customFormat="1" ht="30">
      <c r="A52" s="223" t="s">
        <v>784</v>
      </c>
      <c r="B52" s="224" t="s">
        <v>815</v>
      </c>
      <c r="C52" s="225">
        <f>C53</f>
        <v>0</v>
      </c>
      <c r="D52" s="213">
        <v>0</v>
      </c>
      <c r="E52" s="221">
        <f>SUM(E53)</f>
        <v>0</v>
      </c>
      <c r="F52" s="213">
        <f t="shared" si="1"/>
        <v>0</v>
      </c>
    </row>
    <row r="53" spans="1:6" s="222" customFormat="1" ht="45">
      <c r="A53" s="223" t="s">
        <v>785</v>
      </c>
      <c r="B53" s="224" t="s">
        <v>816</v>
      </c>
      <c r="C53" s="225">
        <v>0</v>
      </c>
      <c r="D53" s="213">
        <v>0</v>
      </c>
      <c r="E53" s="221"/>
      <c r="F53" s="213">
        <f t="shared" si="1"/>
        <v>0</v>
      </c>
    </row>
    <row r="54" spans="1:6" s="222" customFormat="1" ht="15">
      <c r="A54" s="223" t="s">
        <v>786</v>
      </c>
      <c r="B54" s="224" t="s">
        <v>817</v>
      </c>
      <c r="C54" s="225">
        <f>C55-C57</f>
        <v>2738917.1</v>
      </c>
      <c r="D54" s="213">
        <v>3831838.9</v>
      </c>
      <c r="E54" s="221">
        <v>43334.3</v>
      </c>
      <c r="F54" s="213">
        <f>SUM(F55)</f>
        <v>3875173.1999999997</v>
      </c>
    </row>
    <row r="55" spans="1:6" s="222" customFormat="1" ht="21" customHeight="1">
      <c r="A55" s="223" t="s">
        <v>787</v>
      </c>
      <c r="B55" s="224" t="s">
        <v>818</v>
      </c>
      <c r="C55" s="225">
        <f>C56</f>
        <v>2738917.1</v>
      </c>
      <c r="D55" s="213">
        <v>3831838.9</v>
      </c>
      <c r="E55" s="221">
        <v>43334.3</v>
      </c>
      <c r="F55" s="213">
        <f>SUM(F56)</f>
        <v>3875173.1999999997</v>
      </c>
    </row>
    <row r="56" spans="1:6" s="222" customFormat="1" ht="30">
      <c r="A56" s="223" t="s">
        <v>788</v>
      </c>
      <c r="B56" s="224" t="s">
        <v>819</v>
      </c>
      <c r="C56" s="225">
        <v>2738917.1</v>
      </c>
      <c r="D56" s="213">
        <v>3831838.9</v>
      </c>
      <c r="E56" s="221">
        <v>43334.3</v>
      </c>
      <c r="F56" s="213">
        <f>SUM(D56:E56)</f>
        <v>3875173.1999999997</v>
      </c>
    </row>
    <row r="57" spans="1:6" s="222" customFormat="1" ht="26.25" customHeight="1">
      <c r="A57" s="223" t="s">
        <v>786</v>
      </c>
      <c r="B57" s="224" t="s">
        <v>820</v>
      </c>
      <c r="C57" s="225">
        <f>SUM(C58)</f>
        <v>0</v>
      </c>
      <c r="D57" s="213">
        <v>0</v>
      </c>
      <c r="E57" s="221"/>
      <c r="F57" s="213">
        <f t="shared" si="1"/>
        <v>0</v>
      </c>
    </row>
    <row r="58" spans="1:6" s="222" customFormat="1" ht="30">
      <c r="A58" s="223" t="s">
        <v>789</v>
      </c>
      <c r="B58" s="224" t="s">
        <v>821</v>
      </c>
      <c r="C58" s="225">
        <v>0</v>
      </c>
      <c r="D58" s="213">
        <v>0</v>
      </c>
      <c r="E58" s="221"/>
      <c r="F58" s="213">
        <f t="shared" si="1"/>
        <v>0</v>
      </c>
    </row>
    <row r="59" spans="1:6" ht="28.5">
      <c r="A59" s="210" t="s">
        <v>790</v>
      </c>
      <c r="B59" s="211" t="s">
        <v>791</v>
      </c>
      <c r="C59" s="212">
        <f>C11+C42</f>
        <v>98817</v>
      </c>
      <c r="D59" s="213">
        <v>406794.5</v>
      </c>
      <c r="E59" s="227">
        <v>0</v>
      </c>
      <c r="F59" s="213">
        <f>SUM(F11+F42)</f>
        <v>405477.89999999997</v>
      </c>
    </row>
    <row r="62" ht="90.75" customHeight="1" hidden="1">
      <c r="A62" s="208" t="s">
        <v>792</v>
      </c>
    </row>
    <row r="63" ht="15" hidden="1"/>
    <row r="64" ht="15" hidden="1"/>
    <row r="65" ht="15" hidden="1">
      <c r="A65" s="228" t="s">
        <v>793</v>
      </c>
    </row>
    <row r="66" ht="15" hidden="1">
      <c r="A66" s="228" t="s">
        <v>698</v>
      </c>
    </row>
    <row r="67" ht="15" hidden="1">
      <c r="A67" s="208" t="s">
        <v>794</v>
      </c>
    </row>
    <row r="70" ht="22.5" customHeight="1"/>
  </sheetData>
  <sheetProtection/>
  <mergeCells count="7">
    <mergeCell ref="A6:F7"/>
    <mergeCell ref="F8:F9"/>
    <mergeCell ref="A8:A9"/>
    <mergeCell ref="B8:B9"/>
    <mergeCell ref="C8:C9"/>
    <mergeCell ref="D8:D9"/>
    <mergeCell ref="E8:E9"/>
  </mergeCells>
  <printOptions/>
  <pageMargins left="0.52" right="0.23" top="0.36" bottom="0.46" header="0.31496062992125984" footer="0.31496062992125984"/>
  <pageSetup fitToHeight="1" fitToWidth="1" horizontalDpi="600" verticalDpi="600" orientation="portrait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zoomScalePageLayoutView="0" workbookViewId="0" topLeftCell="A1">
      <selection activeCell="X9" sqref="X9"/>
    </sheetView>
  </sheetViews>
  <sheetFormatPr defaultColWidth="9.140625" defaultRowHeight="12.75" outlineLevelCol="1"/>
  <cols>
    <col min="1" max="1" width="29.57421875" style="486" customWidth="1"/>
    <col min="2" max="2" width="14.57421875" style="486" customWidth="1"/>
    <col min="3" max="3" width="16.7109375" style="486" hidden="1" customWidth="1" outlineLevel="1"/>
    <col min="4" max="4" width="19.28125" style="486" hidden="1" customWidth="1"/>
    <col min="5" max="5" width="9.8515625" style="486" hidden="1" customWidth="1"/>
    <col min="6" max="6" width="20.00390625" style="486" hidden="1" customWidth="1"/>
    <col min="7" max="7" width="16.7109375" style="486" hidden="1" customWidth="1"/>
    <col min="8" max="8" width="20.00390625" style="486" hidden="1" customWidth="1"/>
    <col min="9" max="9" width="13.28125" style="486" hidden="1" customWidth="1"/>
    <col min="10" max="10" width="19.140625" style="486" hidden="1" customWidth="1"/>
    <col min="11" max="11" width="14.8515625" style="486" hidden="1" customWidth="1"/>
    <col min="12" max="12" width="13.28125" style="486" hidden="1" customWidth="1"/>
    <col min="13" max="14" width="16.140625" style="486" hidden="1" customWidth="1"/>
    <col min="15" max="15" width="15.57421875" style="486" hidden="1" customWidth="1"/>
    <col min="16" max="16" width="16.140625" style="486" hidden="1" customWidth="1"/>
    <col min="17" max="17" width="15.57421875" style="486" hidden="1" customWidth="1"/>
    <col min="18" max="18" width="16.140625" style="486" hidden="1" customWidth="1"/>
    <col min="19" max="19" width="13.140625" style="486" customWidth="1"/>
    <col min="20" max="20" width="11.8515625" style="486" customWidth="1"/>
    <col min="21" max="21" width="12.140625" style="486" customWidth="1"/>
    <col min="22" max="16384" width="9.140625" style="486" customWidth="1"/>
  </cols>
  <sheetData>
    <row r="1" ht="15.75">
      <c r="T1" s="486" t="s">
        <v>1006</v>
      </c>
    </row>
    <row r="2" ht="15.75">
      <c r="T2" s="486" t="s">
        <v>567</v>
      </c>
    </row>
    <row r="3" ht="15.75">
      <c r="T3" s="486" t="s">
        <v>857</v>
      </c>
    </row>
    <row r="4" ht="15.75">
      <c r="T4" s="486" t="s">
        <v>129</v>
      </c>
    </row>
    <row r="6" s="507" customFormat="1" ht="41.25" customHeight="1">
      <c r="A6" s="507" t="s">
        <v>1008</v>
      </c>
    </row>
    <row r="7" s="507" customFormat="1" ht="15" customHeight="1">
      <c r="A7" s="507" t="s">
        <v>1009</v>
      </c>
    </row>
    <row r="8" ht="26.25" customHeight="1"/>
    <row r="9" spans="1:21" ht="96.75" customHeight="1">
      <c r="A9" s="487" t="s">
        <v>863</v>
      </c>
      <c r="B9" s="488" t="s">
        <v>1010</v>
      </c>
      <c r="C9" s="487" t="s">
        <v>286</v>
      </c>
      <c r="D9" s="489" t="s">
        <v>1011</v>
      </c>
      <c r="E9" s="490" t="s">
        <v>1012</v>
      </c>
      <c r="F9" s="489" t="s">
        <v>1013</v>
      </c>
      <c r="G9" s="490" t="s">
        <v>1014</v>
      </c>
      <c r="H9" s="491" t="s">
        <v>1015</v>
      </c>
      <c r="I9" s="490" t="s">
        <v>1016</v>
      </c>
      <c r="J9" s="491" t="s">
        <v>1017</v>
      </c>
      <c r="K9" s="491" t="s">
        <v>1018</v>
      </c>
      <c r="L9" s="490" t="s">
        <v>1019</v>
      </c>
      <c r="M9" s="491" t="s">
        <v>1020</v>
      </c>
      <c r="N9" s="490" t="s">
        <v>1021</v>
      </c>
      <c r="O9" s="491" t="s">
        <v>81</v>
      </c>
      <c r="P9" s="490" t="s">
        <v>82</v>
      </c>
      <c r="Q9" s="491" t="s">
        <v>83</v>
      </c>
      <c r="R9" s="490" t="s">
        <v>84</v>
      </c>
      <c r="S9" s="491" t="s">
        <v>85</v>
      </c>
      <c r="T9" s="490" t="s">
        <v>86</v>
      </c>
      <c r="U9" s="491" t="s">
        <v>1013</v>
      </c>
    </row>
    <row r="10" spans="1:21" ht="59.25" customHeight="1">
      <c r="A10" s="489" t="s">
        <v>87</v>
      </c>
      <c r="B10" s="492">
        <f>SUM(B11-B12)</f>
        <v>98817</v>
      </c>
      <c r="C10" s="492">
        <f>SUM(C11-C12)</f>
        <v>0</v>
      </c>
      <c r="D10" s="492">
        <f>SUM(B10:C10)</f>
        <v>98817</v>
      </c>
      <c r="E10" s="492">
        <f aca="true" t="shared" si="0" ref="E10:J10">SUM(E11-E12)</f>
        <v>-1500</v>
      </c>
      <c r="F10" s="492">
        <f t="shared" si="0"/>
        <v>97317</v>
      </c>
      <c r="G10" s="492">
        <f t="shared" si="0"/>
        <v>1317</v>
      </c>
      <c r="H10" s="492">
        <f t="shared" si="0"/>
        <v>98634</v>
      </c>
      <c r="I10" s="492">
        <f t="shared" si="0"/>
        <v>55.3</v>
      </c>
      <c r="J10" s="492">
        <f t="shared" si="0"/>
        <v>98689.29999999999</v>
      </c>
      <c r="K10" s="492"/>
      <c r="L10" s="492">
        <f>SUM(L11-L12)</f>
        <v>-1227.5</v>
      </c>
      <c r="M10" s="492">
        <f>SUM(M11-M12)</f>
        <v>57461.79999999999</v>
      </c>
      <c r="N10" s="492">
        <f>SUM(N11-N12)</f>
        <v>-644.6</v>
      </c>
      <c r="O10" s="492">
        <f>SUM(M10+N10)</f>
        <v>56817.19999999999</v>
      </c>
      <c r="P10" s="492">
        <f>SUM(P11-P12)</f>
        <v>40330</v>
      </c>
      <c r="Q10" s="492">
        <f>SUM(O10+P10)</f>
        <v>97147.19999999998</v>
      </c>
      <c r="R10" s="492">
        <f>SUM(R11-R12)</f>
        <v>-13975.3</v>
      </c>
      <c r="S10" s="492">
        <f>SUM(Q10+R10)</f>
        <v>83171.89999999998</v>
      </c>
      <c r="T10" s="492">
        <v>-34316.6</v>
      </c>
      <c r="U10" s="492">
        <f>SUM(S10+T10)</f>
        <v>48855.29999999998</v>
      </c>
    </row>
    <row r="11" spans="1:21" ht="27.75" customHeight="1">
      <c r="A11" s="493" t="s">
        <v>88</v>
      </c>
      <c r="B11" s="492">
        <v>98817</v>
      </c>
      <c r="C11" s="492">
        <v>50000</v>
      </c>
      <c r="D11" s="492">
        <f aca="true" t="shared" si="1" ref="D11:D16">SUM(B11:C11)</f>
        <v>148817</v>
      </c>
      <c r="E11" s="492">
        <v>-1500</v>
      </c>
      <c r="F11" s="492">
        <f>SUM(B11+C11+E11)</f>
        <v>147317</v>
      </c>
      <c r="G11" s="492">
        <v>1317</v>
      </c>
      <c r="H11" s="492">
        <f>SUM(D11+E11+G11)</f>
        <v>148634</v>
      </c>
      <c r="I11" s="492">
        <v>55.3</v>
      </c>
      <c r="J11" s="492">
        <f>SUM(F11+G11+I11)</f>
        <v>148689.3</v>
      </c>
      <c r="K11" s="492">
        <v>10000</v>
      </c>
      <c r="L11" s="492">
        <v>-1227.5</v>
      </c>
      <c r="M11" s="492">
        <f>SUM(J11:L11)</f>
        <v>157461.8</v>
      </c>
      <c r="N11" s="492">
        <v>-644.6</v>
      </c>
      <c r="O11" s="492">
        <f aca="true" t="shared" si="2" ref="O11:O16">SUM(M11+N11)</f>
        <v>156817.19999999998</v>
      </c>
      <c r="P11" s="492">
        <v>40330</v>
      </c>
      <c r="Q11" s="492">
        <f aca="true" t="shared" si="3" ref="Q11:Q16">SUM(O11+P11)</f>
        <v>197147.19999999998</v>
      </c>
      <c r="R11" s="492">
        <v>-13975.3</v>
      </c>
      <c r="S11" s="492">
        <f aca="true" t="shared" si="4" ref="S11:S16">SUM(Q11+R11)</f>
        <v>183171.9</v>
      </c>
      <c r="T11" s="492">
        <v>-34316.6</v>
      </c>
      <c r="U11" s="492">
        <f aca="true" t="shared" si="5" ref="U11:U16">SUM(S11+T11)</f>
        <v>148855.3</v>
      </c>
    </row>
    <row r="12" spans="1:21" ht="27.75" customHeight="1">
      <c r="A12" s="493" t="s">
        <v>89</v>
      </c>
      <c r="B12" s="492">
        <v>0</v>
      </c>
      <c r="C12" s="492">
        <v>50000</v>
      </c>
      <c r="D12" s="492">
        <f t="shared" si="1"/>
        <v>50000</v>
      </c>
      <c r="E12" s="492"/>
      <c r="F12" s="492">
        <f>SUM(B12+C12+E12)</f>
        <v>50000</v>
      </c>
      <c r="G12" s="492"/>
      <c r="H12" s="492">
        <f>SUM(D12+E12+G12)</f>
        <v>50000</v>
      </c>
      <c r="I12" s="492"/>
      <c r="J12" s="492">
        <f>SUM(F12+G12+I12)</f>
        <v>50000</v>
      </c>
      <c r="K12" s="492">
        <v>50000</v>
      </c>
      <c r="L12" s="492"/>
      <c r="M12" s="492">
        <f>SUM(J12:L12)</f>
        <v>100000</v>
      </c>
      <c r="N12" s="492"/>
      <c r="O12" s="492">
        <f t="shared" si="2"/>
        <v>100000</v>
      </c>
      <c r="P12" s="492"/>
      <c r="Q12" s="492">
        <f t="shared" si="3"/>
        <v>100000</v>
      </c>
      <c r="R12" s="492"/>
      <c r="S12" s="492">
        <f t="shared" si="4"/>
        <v>100000</v>
      </c>
      <c r="T12" s="492">
        <v>0</v>
      </c>
      <c r="U12" s="492">
        <f t="shared" si="5"/>
        <v>100000</v>
      </c>
    </row>
    <row r="13" spans="1:21" ht="39.75" customHeight="1">
      <c r="A13" s="489" t="s">
        <v>90</v>
      </c>
      <c r="B13" s="492">
        <f>SUM(B14-B15)</f>
        <v>0</v>
      </c>
      <c r="C13" s="492">
        <f>SUM(C14-C15)</f>
        <v>0</v>
      </c>
      <c r="D13" s="492">
        <f t="shared" si="1"/>
        <v>0</v>
      </c>
      <c r="E13" s="492">
        <f>SUM(E14-E15)</f>
        <v>0</v>
      </c>
      <c r="F13" s="492">
        <f>SUM(F14-F15)</f>
        <v>0</v>
      </c>
      <c r="G13" s="492">
        <f>SUM(G14-G15)</f>
        <v>0</v>
      </c>
      <c r="H13" s="492">
        <f>SUM(H14-H15)</f>
        <v>0</v>
      </c>
      <c r="I13" s="492">
        <f>SUM(I14-I15)</f>
        <v>0</v>
      </c>
      <c r="J13" s="492"/>
      <c r="K13" s="492"/>
      <c r="L13" s="492">
        <f>SUM(L14-L15)</f>
        <v>0</v>
      </c>
      <c r="M13" s="492">
        <f>SUM(M14-M15)</f>
        <v>40000</v>
      </c>
      <c r="N13" s="492">
        <f>SUM(N14-N15)</f>
        <v>0</v>
      </c>
      <c r="O13" s="492">
        <f t="shared" si="2"/>
        <v>40000</v>
      </c>
      <c r="P13" s="492">
        <f>SUM(P14-P15)</f>
        <v>-40000</v>
      </c>
      <c r="Q13" s="492">
        <f t="shared" si="3"/>
        <v>0</v>
      </c>
      <c r="R13" s="492"/>
      <c r="S13" s="492">
        <f t="shared" si="4"/>
        <v>0</v>
      </c>
      <c r="T13" s="492">
        <f>SUM(T14-T15)</f>
        <v>33000</v>
      </c>
      <c r="U13" s="492">
        <f t="shared" si="5"/>
        <v>33000</v>
      </c>
    </row>
    <row r="14" spans="1:21" ht="27.75" customHeight="1">
      <c r="A14" s="493" t="s">
        <v>88</v>
      </c>
      <c r="B14" s="492">
        <v>0</v>
      </c>
      <c r="C14" s="493"/>
      <c r="D14" s="492">
        <f t="shared" si="1"/>
        <v>0</v>
      </c>
      <c r="E14" s="492">
        <v>50000</v>
      </c>
      <c r="F14" s="492">
        <f>SUM(B14:E14)</f>
        <v>50000</v>
      </c>
      <c r="G14" s="492">
        <v>50000</v>
      </c>
      <c r="H14" s="492">
        <f>SUM(D14:G14)</f>
        <v>150000</v>
      </c>
      <c r="I14" s="492"/>
      <c r="J14" s="492">
        <v>150000</v>
      </c>
      <c r="K14" s="492">
        <v>-100000</v>
      </c>
      <c r="L14" s="492"/>
      <c r="M14" s="492">
        <f>SUM(J14:L14)</f>
        <v>50000</v>
      </c>
      <c r="N14" s="492"/>
      <c r="O14" s="492">
        <f t="shared" si="2"/>
        <v>50000</v>
      </c>
      <c r="P14" s="492">
        <v>-30000</v>
      </c>
      <c r="Q14" s="492">
        <f t="shared" si="3"/>
        <v>20000</v>
      </c>
      <c r="R14" s="492"/>
      <c r="S14" s="492">
        <f t="shared" si="4"/>
        <v>20000</v>
      </c>
      <c r="T14" s="492">
        <v>50000</v>
      </c>
      <c r="U14" s="492">
        <f t="shared" si="5"/>
        <v>70000</v>
      </c>
    </row>
    <row r="15" spans="1:21" ht="27.75" customHeight="1">
      <c r="A15" s="493" t="s">
        <v>89</v>
      </c>
      <c r="B15" s="492">
        <v>0</v>
      </c>
      <c r="C15" s="493"/>
      <c r="D15" s="492">
        <f t="shared" si="1"/>
        <v>0</v>
      </c>
      <c r="E15" s="492">
        <v>50000</v>
      </c>
      <c r="F15" s="492">
        <f>SUM(B15:E15)</f>
        <v>50000</v>
      </c>
      <c r="G15" s="492">
        <v>50000</v>
      </c>
      <c r="H15" s="492">
        <f>SUM(D15:G15)</f>
        <v>150000</v>
      </c>
      <c r="I15" s="492"/>
      <c r="J15" s="492">
        <v>150000</v>
      </c>
      <c r="K15" s="492">
        <v>-140000</v>
      </c>
      <c r="L15" s="492"/>
      <c r="M15" s="492">
        <f>SUM(J15:L15)</f>
        <v>10000</v>
      </c>
      <c r="N15" s="492"/>
      <c r="O15" s="492">
        <f t="shared" si="2"/>
        <v>10000</v>
      </c>
      <c r="P15" s="492">
        <v>10000</v>
      </c>
      <c r="Q15" s="492">
        <f t="shared" si="3"/>
        <v>20000</v>
      </c>
      <c r="R15" s="492"/>
      <c r="S15" s="492">
        <f t="shared" si="4"/>
        <v>20000</v>
      </c>
      <c r="T15" s="492">
        <v>17000</v>
      </c>
      <c r="U15" s="492">
        <f t="shared" si="5"/>
        <v>37000</v>
      </c>
    </row>
    <row r="16" spans="1:21" ht="27.75" customHeight="1">
      <c r="A16" s="493" t="s">
        <v>91</v>
      </c>
      <c r="B16" s="492">
        <f>SUM(B10+B13)</f>
        <v>98817</v>
      </c>
      <c r="C16" s="492">
        <f>SUM(C10+C13)</f>
        <v>0</v>
      </c>
      <c r="D16" s="492">
        <f t="shared" si="1"/>
        <v>98817</v>
      </c>
      <c r="E16" s="492">
        <f aca="true" t="shared" si="6" ref="E16:J16">SUM(E10+E13)</f>
        <v>-1500</v>
      </c>
      <c r="F16" s="492">
        <f t="shared" si="6"/>
        <v>97317</v>
      </c>
      <c r="G16" s="492">
        <f t="shared" si="6"/>
        <v>1317</v>
      </c>
      <c r="H16" s="492">
        <f t="shared" si="6"/>
        <v>98634</v>
      </c>
      <c r="I16" s="492">
        <f t="shared" si="6"/>
        <v>55.3</v>
      </c>
      <c r="J16" s="492">
        <f t="shared" si="6"/>
        <v>98689.29999999999</v>
      </c>
      <c r="K16" s="492"/>
      <c r="L16" s="492">
        <f>SUM(L10+L13)</f>
        <v>-1227.5</v>
      </c>
      <c r="M16" s="492">
        <f>SUM(M10+M13)</f>
        <v>97461.79999999999</v>
      </c>
      <c r="N16" s="492">
        <f>SUM(N10+N13)</f>
        <v>-644.6</v>
      </c>
      <c r="O16" s="492">
        <f t="shared" si="2"/>
        <v>96817.19999999998</v>
      </c>
      <c r="P16" s="492">
        <f>SUM(P10+P13)</f>
        <v>330</v>
      </c>
      <c r="Q16" s="492">
        <f t="shared" si="3"/>
        <v>97147.19999999998</v>
      </c>
      <c r="R16" s="492">
        <f>SUM(R10+R13)</f>
        <v>-13975.3</v>
      </c>
      <c r="S16" s="492">
        <f t="shared" si="4"/>
        <v>83171.89999999998</v>
      </c>
      <c r="T16" s="492">
        <f>SUM(T10+T13)</f>
        <v>-1316.5999999999985</v>
      </c>
      <c r="U16" s="492">
        <f t="shared" si="5"/>
        <v>81855.29999999999</v>
      </c>
    </row>
    <row r="17" ht="27.75" customHeight="1"/>
    <row r="18" ht="54.75" customHeight="1"/>
    <row r="32" ht="84" customHeight="1">
      <c r="A32" s="494"/>
    </row>
    <row r="33" ht="15.75">
      <c r="A33" s="494"/>
    </row>
    <row r="34" ht="15.75">
      <c r="A34" s="494"/>
    </row>
  </sheetData>
  <sheetProtection/>
  <printOptions/>
  <pageMargins left="0.7086614173228347" right="0.22" top="0.49" bottom="0.7480314960629921" header="0.31496062992125984" footer="0.31496062992125984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tabSelected="1" zoomScalePageLayoutView="0" workbookViewId="0" topLeftCell="A1">
      <selection activeCell="V10" sqref="V10"/>
    </sheetView>
  </sheetViews>
  <sheetFormatPr defaultColWidth="9.140625" defaultRowHeight="12.75"/>
  <cols>
    <col min="1" max="1" width="36.421875" style="0" customWidth="1"/>
    <col min="2" max="2" width="18.28125" style="0" customWidth="1"/>
    <col min="3" max="3" width="15.421875" style="0" hidden="1" customWidth="1"/>
    <col min="4" max="5" width="17.421875" style="0" hidden="1" customWidth="1"/>
    <col min="6" max="7" width="15.8515625" style="0" hidden="1" customWidth="1"/>
    <col min="8" max="8" width="13.140625" style="0" hidden="1" customWidth="1"/>
    <col min="9" max="9" width="19.57421875" style="0" hidden="1" customWidth="1"/>
    <col min="10" max="10" width="16.00390625" style="0" hidden="1" customWidth="1"/>
    <col min="11" max="11" width="18.7109375" style="0" hidden="1" customWidth="1"/>
    <col min="12" max="12" width="15.28125" style="0" hidden="1" customWidth="1"/>
    <col min="13" max="13" width="17.421875" style="0" hidden="1" customWidth="1"/>
    <col min="14" max="14" width="15.140625" style="0" hidden="1" customWidth="1"/>
    <col min="15" max="15" width="17.421875" style="0" hidden="1" customWidth="1"/>
    <col min="16" max="16" width="15.140625" style="0" hidden="1" customWidth="1"/>
    <col min="17" max="17" width="17.421875" style="0" hidden="1" customWidth="1"/>
    <col min="18" max="18" width="13.421875" style="0" customWidth="1"/>
    <col min="19" max="19" width="11.421875" style="0" customWidth="1"/>
    <col min="20" max="20" width="12.421875" style="0" customWidth="1"/>
  </cols>
  <sheetData>
    <row r="1" spans="5:19" ht="15.75">
      <c r="E1" s="486"/>
      <c r="N1" s="486"/>
      <c r="O1" s="486"/>
      <c r="Q1" s="486" t="s">
        <v>92</v>
      </c>
      <c r="S1" s="486" t="s">
        <v>93</v>
      </c>
    </row>
    <row r="2" spans="5:19" ht="15.75">
      <c r="E2" s="486"/>
      <c r="N2" s="486"/>
      <c r="O2" s="486"/>
      <c r="Q2" s="486" t="s">
        <v>567</v>
      </c>
      <c r="S2" s="486" t="s">
        <v>567</v>
      </c>
    </row>
    <row r="3" spans="5:19" ht="15.75">
      <c r="E3" s="486"/>
      <c r="N3" s="486"/>
      <c r="O3" s="486"/>
      <c r="Q3" s="486" t="s">
        <v>857</v>
      </c>
      <c r="S3" s="486" t="s">
        <v>857</v>
      </c>
    </row>
    <row r="4" spans="5:19" ht="15.75">
      <c r="E4" s="486"/>
      <c r="N4" s="486"/>
      <c r="O4" s="486"/>
      <c r="Q4" s="486" t="s">
        <v>1007</v>
      </c>
      <c r="S4" s="486" t="s">
        <v>127</v>
      </c>
    </row>
    <row r="5" spans="5:7" ht="15.75">
      <c r="E5" s="486"/>
      <c r="G5" s="486"/>
    </row>
    <row r="6" spans="1:7" s="55" customFormat="1" ht="38.25" customHeight="1">
      <c r="A6" s="507" t="s">
        <v>94</v>
      </c>
      <c r="B6" s="507"/>
      <c r="E6" s="507"/>
      <c r="G6" s="507"/>
    </row>
    <row r="7" spans="1:7" s="55" customFormat="1" ht="15.75">
      <c r="A7" s="507" t="s">
        <v>95</v>
      </c>
      <c r="B7" s="507"/>
      <c r="E7" s="507"/>
      <c r="G7" s="507"/>
    </row>
    <row r="8" spans="1:7" s="55" customFormat="1" ht="15.75">
      <c r="A8" s="507" t="s">
        <v>96</v>
      </c>
      <c r="E8" s="507"/>
      <c r="G8" s="507"/>
    </row>
    <row r="9" ht="27.75" customHeight="1"/>
    <row r="10" spans="1:20" ht="101.25" customHeight="1">
      <c r="A10" s="495" t="s">
        <v>97</v>
      </c>
      <c r="B10" s="634" t="s">
        <v>1010</v>
      </c>
      <c r="C10" s="634" t="s">
        <v>1011</v>
      </c>
      <c r="D10" s="490" t="s">
        <v>1012</v>
      </c>
      <c r="E10" s="635" t="s">
        <v>1013</v>
      </c>
      <c r="F10" s="490" t="s">
        <v>1014</v>
      </c>
      <c r="G10" s="491" t="s">
        <v>1015</v>
      </c>
      <c r="H10" s="490" t="s">
        <v>1016</v>
      </c>
      <c r="I10" s="491" t="s">
        <v>1017</v>
      </c>
      <c r="J10" s="491" t="s">
        <v>1018</v>
      </c>
      <c r="K10" s="490" t="s">
        <v>1019</v>
      </c>
      <c r="L10" s="635" t="s">
        <v>1020</v>
      </c>
      <c r="M10" s="490" t="s">
        <v>1021</v>
      </c>
      <c r="N10" s="635" t="s">
        <v>81</v>
      </c>
      <c r="O10" s="490" t="s">
        <v>82</v>
      </c>
      <c r="P10" s="635" t="s">
        <v>98</v>
      </c>
      <c r="Q10" s="490" t="s">
        <v>84</v>
      </c>
      <c r="R10" s="490" t="s">
        <v>85</v>
      </c>
      <c r="S10" s="490" t="s">
        <v>86</v>
      </c>
      <c r="T10" s="635" t="s">
        <v>99</v>
      </c>
    </row>
    <row r="11" spans="1:20" ht="51" customHeight="1">
      <c r="A11" s="489" t="s">
        <v>87</v>
      </c>
      <c r="B11" s="630">
        <v>98817</v>
      </c>
      <c r="C11" s="630">
        <v>148817</v>
      </c>
      <c r="D11" s="630">
        <v>-1500</v>
      </c>
      <c r="E11" s="630">
        <f>SUM(C11:D11)</f>
        <v>147317</v>
      </c>
      <c r="F11" s="630">
        <v>1317</v>
      </c>
      <c r="G11" s="630">
        <f>SUM(E11:F11)</f>
        <v>148634</v>
      </c>
      <c r="H11" s="631">
        <v>55.3</v>
      </c>
      <c r="I11" s="630">
        <f>SUM(G11:H11)</f>
        <v>148689.3</v>
      </c>
      <c r="J11" s="630">
        <v>10000</v>
      </c>
      <c r="K11" s="632">
        <v>-1227.5</v>
      </c>
      <c r="L11" s="630">
        <f>SUM(I11:K11)</f>
        <v>157461.8</v>
      </c>
      <c r="M11" s="632">
        <v>-644.6</v>
      </c>
      <c r="N11" s="630">
        <f aca="true" t="shared" si="0" ref="N11:P16">SUM(L11+M11)</f>
        <v>156817.19999999998</v>
      </c>
      <c r="O11" s="630">
        <v>40330</v>
      </c>
      <c r="P11" s="630">
        <f t="shared" si="0"/>
        <v>197147.19999999998</v>
      </c>
      <c r="Q11" s="630">
        <v>-13975.3</v>
      </c>
      <c r="R11" s="630">
        <f aca="true" t="shared" si="1" ref="R11:R16">SUM(P11+Q11)</f>
        <v>183171.9</v>
      </c>
      <c r="S11" s="630">
        <v>-34316.6</v>
      </c>
      <c r="T11" s="630">
        <f aca="true" t="shared" si="2" ref="T11:T16">SUM(R11+S11)</f>
        <v>148855.3</v>
      </c>
    </row>
    <row r="12" spans="1:20" ht="30" customHeight="1">
      <c r="A12" s="489" t="s">
        <v>90</v>
      </c>
      <c r="B12" s="630">
        <v>0</v>
      </c>
      <c r="C12" s="630">
        <v>0</v>
      </c>
      <c r="D12" s="630">
        <v>50000</v>
      </c>
      <c r="E12" s="630">
        <f>SUM(C12:D12)</f>
        <v>50000</v>
      </c>
      <c r="F12" s="630"/>
      <c r="G12" s="630">
        <f>SUM(E12:F12)</f>
        <v>50000</v>
      </c>
      <c r="H12" s="631"/>
      <c r="I12" s="630">
        <f>SUM(G12:H12)</f>
        <v>50000</v>
      </c>
      <c r="J12" s="630"/>
      <c r="K12" s="631"/>
      <c r="L12" s="630">
        <f>SUM(I12:K12)</f>
        <v>50000</v>
      </c>
      <c r="M12" s="631"/>
      <c r="N12" s="630">
        <f t="shared" si="0"/>
        <v>50000</v>
      </c>
      <c r="O12" s="630">
        <v>-30000</v>
      </c>
      <c r="P12" s="630">
        <f t="shared" si="0"/>
        <v>20000</v>
      </c>
      <c r="Q12" s="630"/>
      <c r="R12" s="630">
        <f t="shared" si="1"/>
        <v>20000</v>
      </c>
      <c r="S12" s="630">
        <v>50000</v>
      </c>
      <c r="T12" s="630">
        <f t="shared" si="2"/>
        <v>70000</v>
      </c>
    </row>
    <row r="13" spans="1:20" ht="34.5" customHeight="1">
      <c r="A13" s="489" t="s">
        <v>100</v>
      </c>
      <c r="B13" s="630">
        <v>0</v>
      </c>
      <c r="C13" s="630">
        <v>0</v>
      </c>
      <c r="D13" s="630">
        <v>0</v>
      </c>
      <c r="E13" s="630">
        <f>SUM(C13:D13)</f>
        <v>0</v>
      </c>
      <c r="F13" s="630">
        <v>0</v>
      </c>
      <c r="G13" s="630">
        <f>SUM(E13:F13)</f>
        <v>0</v>
      </c>
      <c r="H13" s="631"/>
      <c r="I13" s="630">
        <f>SUM(G13:H13)</f>
        <v>0</v>
      </c>
      <c r="J13" s="630"/>
      <c r="K13" s="631"/>
      <c r="L13" s="630">
        <f>SUM(I13:K13)</f>
        <v>0</v>
      </c>
      <c r="M13" s="631"/>
      <c r="N13" s="630">
        <f t="shared" si="0"/>
        <v>0</v>
      </c>
      <c r="O13" s="633"/>
      <c r="P13" s="630">
        <f t="shared" si="0"/>
        <v>0</v>
      </c>
      <c r="Q13" s="633"/>
      <c r="R13" s="630">
        <f t="shared" si="1"/>
        <v>0</v>
      </c>
      <c r="S13" s="633"/>
      <c r="T13" s="630">
        <f t="shared" si="2"/>
        <v>0</v>
      </c>
    </row>
    <row r="14" spans="1:20" ht="31.5">
      <c r="A14" s="496" t="s">
        <v>101</v>
      </c>
      <c r="B14" s="630">
        <v>0</v>
      </c>
      <c r="C14" s="630">
        <v>0</v>
      </c>
      <c r="D14" s="630">
        <v>0</v>
      </c>
      <c r="E14" s="630">
        <v>50000</v>
      </c>
      <c r="F14" s="630">
        <v>0</v>
      </c>
      <c r="G14" s="630">
        <v>50000</v>
      </c>
      <c r="H14" s="631"/>
      <c r="I14" s="630">
        <v>50000</v>
      </c>
      <c r="J14" s="630"/>
      <c r="K14" s="631"/>
      <c r="L14" s="630">
        <v>50000</v>
      </c>
      <c r="M14" s="631"/>
      <c r="N14" s="630">
        <f t="shared" si="0"/>
        <v>50000</v>
      </c>
      <c r="O14" s="633"/>
      <c r="P14" s="630">
        <f t="shared" si="0"/>
        <v>50000</v>
      </c>
      <c r="Q14" s="633"/>
      <c r="R14" s="630">
        <f t="shared" si="1"/>
        <v>50000</v>
      </c>
      <c r="S14" s="633"/>
      <c r="T14" s="630">
        <f t="shared" si="2"/>
        <v>50000</v>
      </c>
    </row>
    <row r="15" spans="1:20" ht="36.75" customHeight="1">
      <c r="A15" s="496" t="s">
        <v>102</v>
      </c>
      <c r="B15" s="630">
        <v>0</v>
      </c>
      <c r="C15" s="630">
        <v>50000</v>
      </c>
      <c r="D15" s="630">
        <v>0</v>
      </c>
      <c r="E15" s="630">
        <v>150000</v>
      </c>
      <c r="F15" s="630">
        <v>0</v>
      </c>
      <c r="G15" s="630">
        <v>150000</v>
      </c>
      <c r="H15" s="631"/>
      <c r="I15" s="630">
        <v>150000</v>
      </c>
      <c r="J15" s="630"/>
      <c r="K15" s="631"/>
      <c r="L15" s="630">
        <v>110000</v>
      </c>
      <c r="M15" s="631"/>
      <c r="N15" s="630">
        <f t="shared" si="0"/>
        <v>110000</v>
      </c>
      <c r="O15" s="630">
        <v>10000</v>
      </c>
      <c r="P15" s="630">
        <f t="shared" si="0"/>
        <v>120000</v>
      </c>
      <c r="Q15" s="630"/>
      <c r="R15" s="630">
        <f t="shared" si="1"/>
        <v>120000</v>
      </c>
      <c r="S15" s="630">
        <v>17000</v>
      </c>
      <c r="T15" s="630">
        <f t="shared" si="2"/>
        <v>137000</v>
      </c>
    </row>
    <row r="16" spans="1:20" ht="42.75" customHeight="1">
      <c r="A16" s="496" t="s">
        <v>103</v>
      </c>
      <c r="B16" s="630">
        <v>98817</v>
      </c>
      <c r="C16" s="630">
        <v>98817</v>
      </c>
      <c r="D16" s="630">
        <v>0</v>
      </c>
      <c r="E16" s="630">
        <v>97317</v>
      </c>
      <c r="F16" s="630">
        <v>0</v>
      </c>
      <c r="G16" s="630">
        <f>SUM(G11+G12+G13+G14-G15)</f>
        <v>98634</v>
      </c>
      <c r="H16" s="630">
        <f>SUM(H11+H12+H13+H14-H15)</f>
        <v>55.3</v>
      </c>
      <c r="I16" s="630">
        <f>SUM(I11+I12+I13+I14-I15)</f>
        <v>98689.29999999999</v>
      </c>
      <c r="J16" s="630"/>
      <c r="K16" s="630">
        <f>SUM(K11+K12+K13+K14-K15)</f>
        <v>-1227.5</v>
      </c>
      <c r="L16" s="630">
        <f>SUM(L11+L12-L15)</f>
        <v>97461.79999999999</v>
      </c>
      <c r="M16" s="630">
        <f>SUM(M11+M12+M13+M14-M15)</f>
        <v>-644.6</v>
      </c>
      <c r="N16" s="630">
        <f t="shared" si="0"/>
        <v>96817.19999999998</v>
      </c>
      <c r="O16" s="630">
        <f>SUM(O11+O12+O13+O14-O15)</f>
        <v>330</v>
      </c>
      <c r="P16" s="630">
        <f t="shared" si="0"/>
        <v>97147.19999999998</v>
      </c>
      <c r="Q16" s="630">
        <f>SUM(Q11+Q12+Q13+Q14-Q15)</f>
        <v>-13975.3</v>
      </c>
      <c r="R16" s="630">
        <f t="shared" si="1"/>
        <v>83171.89999999998</v>
      </c>
      <c r="S16" s="630">
        <f>SUM(S11+S12+S13+S14-S15)</f>
        <v>-1316.5999999999985</v>
      </c>
      <c r="T16" s="630">
        <f t="shared" si="2"/>
        <v>81855.29999999999</v>
      </c>
    </row>
    <row r="19" spans="1:7" ht="15.75">
      <c r="A19" s="486"/>
      <c r="B19" s="486"/>
      <c r="C19" s="486"/>
      <c r="D19" s="486"/>
      <c r="E19" s="486"/>
      <c r="F19" s="486"/>
      <c r="G19" s="486"/>
    </row>
    <row r="20" spans="1:7" ht="15.75">
      <c r="A20" s="486"/>
      <c r="B20" s="486"/>
      <c r="C20" s="486"/>
      <c r="D20" s="486"/>
      <c r="E20" s="486"/>
      <c r="F20" s="486"/>
      <c r="G20" s="486"/>
    </row>
    <row r="21" spans="1:7" ht="15.75">
      <c r="A21" s="486"/>
      <c r="B21" s="486"/>
      <c r="C21" s="486"/>
      <c r="D21" s="486"/>
      <c r="E21" s="486"/>
      <c r="F21" s="486"/>
      <c r="G21" s="486"/>
    </row>
    <row r="22" spans="1:7" ht="15.75">
      <c r="A22" s="486"/>
      <c r="B22" s="486"/>
      <c r="C22" s="486"/>
      <c r="D22" s="486"/>
      <c r="E22" s="486"/>
      <c r="F22" s="486"/>
      <c r="G22" s="486"/>
    </row>
    <row r="23" spans="1:7" ht="15.75">
      <c r="A23" s="486"/>
      <c r="B23" s="486"/>
      <c r="C23" s="486"/>
      <c r="D23" s="486"/>
      <c r="E23" s="486"/>
      <c r="F23" s="486"/>
      <c r="G23" s="486"/>
    </row>
    <row r="24" spans="1:7" ht="15.75">
      <c r="A24" s="486"/>
      <c r="B24" s="486"/>
      <c r="C24" s="486"/>
      <c r="D24" s="486"/>
      <c r="E24" s="486"/>
      <c r="F24" s="486"/>
      <c r="G24" s="486"/>
    </row>
    <row r="25" spans="1:7" ht="15.75">
      <c r="A25" s="486"/>
      <c r="B25" s="486"/>
      <c r="C25" s="486"/>
      <c r="D25" s="486"/>
      <c r="E25" s="486"/>
      <c r="F25" s="486"/>
      <c r="G25" s="486"/>
    </row>
    <row r="26" spans="1:7" ht="15.75">
      <c r="A26" s="486"/>
      <c r="B26" s="486"/>
      <c r="C26" s="486"/>
      <c r="D26" s="486"/>
      <c r="E26" s="486"/>
      <c r="F26" s="486"/>
      <c r="G26" s="486"/>
    </row>
    <row r="27" spans="1:7" ht="15.75">
      <c r="A27" s="486"/>
      <c r="B27" s="486"/>
      <c r="C27" s="486"/>
      <c r="D27" s="486"/>
      <c r="E27" s="486"/>
      <c r="F27" s="486"/>
      <c r="G27" s="486"/>
    </row>
    <row r="28" spans="1:7" ht="15.75">
      <c r="A28" s="486"/>
      <c r="B28" s="486"/>
      <c r="C28" s="486"/>
      <c r="D28" s="486"/>
      <c r="E28" s="486"/>
      <c r="F28" s="486"/>
      <c r="G28" s="486"/>
    </row>
    <row r="29" spans="1:7" ht="15.75">
      <c r="A29" s="486"/>
      <c r="B29" s="486"/>
      <c r="C29" s="486"/>
      <c r="D29" s="486"/>
      <c r="E29" s="486"/>
      <c r="F29" s="486"/>
      <c r="G29" s="486"/>
    </row>
    <row r="30" spans="1:7" ht="15.75">
      <c r="A30" s="486"/>
      <c r="B30" s="486"/>
      <c r="C30" s="486"/>
      <c r="D30" s="486"/>
      <c r="E30" s="486"/>
      <c r="F30" s="486"/>
      <c r="G30" s="486"/>
    </row>
    <row r="31" spans="1:7" ht="15.75">
      <c r="A31" s="486"/>
      <c r="B31" s="486"/>
      <c r="C31" s="486"/>
      <c r="D31" s="486"/>
      <c r="E31" s="486"/>
      <c r="F31" s="486"/>
      <c r="G31" s="486"/>
    </row>
    <row r="32" spans="1:7" ht="15.75">
      <c r="A32" s="486"/>
      <c r="B32" s="486"/>
      <c r="C32" s="486"/>
      <c r="D32" s="486"/>
      <c r="E32" s="486"/>
      <c r="F32" s="486"/>
      <c r="G32" s="486"/>
    </row>
    <row r="33" spans="1:7" ht="15.75">
      <c r="A33" s="494"/>
      <c r="B33" s="486"/>
      <c r="C33" s="486"/>
      <c r="D33" s="486"/>
      <c r="E33" s="486"/>
      <c r="F33" s="486"/>
      <c r="G33" s="486"/>
    </row>
    <row r="34" spans="1:7" ht="15.75">
      <c r="A34" s="494"/>
      <c r="B34" s="486"/>
      <c r="C34" s="486"/>
      <c r="D34" s="486"/>
      <c r="E34" s="486"/>
      <c r="F34" s="486"/>
      <c r="G34" s="486"/>
    </row>
    <row r="35" spans="1:7" ht="15.75">
      <c r="A35" s="494"/>
      <c r="B35" s="486"/>
      <c r="C35" s="486"/>
      <c r="D35" s="486"/>
      <c r="E35" s="486"/>
      <c r="F35" s="486"/>
      <c r="G35" s="486"/>
    </row>
  </sheetData>
  <sheetProtection/>
  <printOptions/>
  <pageMargins left="0.7086614173228347" right="0.2" top="0.5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5"/>
  <sheetViews>
    <sheetView zoomScalePageLayoutView="0" workbookViewId="0" topLeftCell="A22">
      <selection activeCell="C18" sqref="C18"/>
    </sheetView>
  </sheetViews>
  <sheetFormatPr defaultColWidth="9.140625" defaultRowHeight="12.75"/>
  <cols>
    <col min="1" max="1" width="11.140625" style="229" customWidth="1"/>
    <col min="2" max="2" width="70.28125" style="26" customWidth="1"/>
    <col min="3" max="3" width="20.00390625" style="26" customWidth="1"/>
    <col min="4" max="4" width="36.00390625" style="26" customWidth="1"/>
    <col min="5" max="16384" width="9.140625" style="26" customWidth="1"/>
  </cols>
  <sheetData>
    <row r="1" ht="4.5" customHeight="1"/>
    <row r="2" spans="1:6" ht="49.5" customHeight="1">
      <c r="A2" s="515" t="s">
        <v>113</v>
      </c>
      <c r="B2" s="515"/>
      <c r="C2" s="515"/>
      <c r="D2" s="515"/>
      <c r="E2" s="25"/>
      <c r="F2" s="25"/>
    </row>
    <row r="3" spans="1:6" ht="10.5" customHeight="1">
      <c r="A3" s="205"/>
      <c r="B3" s="39"/>
      <c r="C3" s="39"/>
      <c r="D3" s="39"/>
      <c r="E3" s="25"/>
      <c r="F3" s="25"/>
    </row>
    <row r="4" spans="1:6" s="231" customFormat="1" ht="39" customHeight="1">
      <c r="A4" s="241" t="s">
        <v>325</v>
      </c>
      <c r="B4" s="237" t="s">
        <v>997</v>
      </c>
      <c r="C4" s="238" t="s">
        <v>1024</v>
      </c>
      <c r="D4" s="237" t="s">
        <v>998</v>
      </c>
      <c r="E4" s="230"/>
      <c r="F4" s="230"/>
    </row>
    <row r="5" spans="1:6" s="369" customFormat="1" ht="10.5" customHeight="1">
      <c r="A5" s="366">
        <v>1</v>
      </c>
      <c r="B5" s="367">
        <v>2</v>
      </c>
      <c r="C5" s="367">
        <v>3</v>
      </c>
      <c r="D5" s="367">
        <v>4</v>
      </c>
      <c r="E5" s="368"/>
      <c r="F5" s="368"/>
    </row>
    <row r="6" spans="1:6" ht="20.25" customHeight="1" hidden="1">
      <c r="A6" s="53" t="s">
        <v>407</v>
      </c>
      <c r="B6" s="239" t="s">
        <v>282</v>
      </c>
      <c r="C6" s="242">
        <f>C10+C8</f>
        <v>0</v>
      </c>
      <c r="D6" s="516" t="s">
        <v>727</v>
      </c>
      <c r="E6" s="25"/>
      <c r="F6" s="25"/>
    </row>
    <row r="7" spans="1:6" ht="30" customHeight="1">
      <c r="A7" s="53" t="s">
        <v>407</v>
      </c>
      <c r="B7" s="239" t="s">
        <v>282</v>
      </c>
      <c r="C7" s="243">
        <f>SUM(C10+C8)</f>
        <v>0</v>
      </c>
      <c r="D7" s="516"/>
      <c r="E7" s="25"/>
      <c r="F7" s="25"/>
    </row>
    <row r="8" spans="1:6" ht="24.75" customHeight="1">
      <c r="A8" s="53" t="s">
        <v>323</v>
      </c>
      <c r="B8" s="239" t="s">
        <v>537</v>
      </c>
      <c r="C8" s="244">
        <f>SUM(C9)</f>
        <v>-149.8</v>
      </c>
      <c r="D8" s="516"/>
      <c r="E8" s="25"/>
      <c r="F8" s="25"/>
    </row>
    <row r="9" spans="1:6" ht="32.25" customHeight="1">
      <c r="A9" s="52" t="s">
        <v>323</v>
      </c>
      <c r="B9" s="240" t="s">
        <v>538</v>
      </c>
      <c r="C9" s="245">
        <v>-149.8</v>
      </c>
      <c r="D9" s="516"/>
      <c r="E9" s="25"/>
      <c r="F9" s="25"/>
    </row>
    <row r="10" spans="1:6" ht="23.25" customHeight="1">
      <c r="A10" s="53" t="s">
        <v>324</v>
      </c>
      <c r="B10" s="239" t="s">
        <v>539</v>
      </c>
      <c r="C10" s="244">
        <f>SUM(C11)</f>
        <v>149.8</v>
      </c>
      <c r="D10" s="516"/>
      <c r="E10" s="25"/>
      <c r="F10" s="25"/>
    </row>
    <row r="11" spans="1:6" ht="18.75" customHeight="1">
      <c r="A11" s="52" t="s">
        <v>324</v>
      </c>
      <c r="B11" s="240" t="s">
        <v>937</v>
      </c>
      <c r="C11" s="245">
        <v>149.8</v>
      </c>
      <c r="D11" s="516"/>
      <c r="E11" s="25"/>
      <c r="F11" s="25"/>
    </row>
    <row r="12" spans="1:6" s="231" customFormat="1" ht="21" customHeight="1">
      <c r="A12" s="53" t="s">
        <v>408</v>
      </c>
      <c r="B12" s="239" t="s">
        <v>315</v>
      </c>
      <c r="C12" s="248">
        <f>SUM(C13)</f>
        <v>-50</v>
      </c>
      <c r="D12" s="516" t="s">
        <v>828</v>
      </c>
      <c r="E12" s="230"/>
      <c r="F12" s="230"/>
    </row>
    <row r="13" spans="1:6" ht="64.5" customHeight="1">
      <c r="A13" s="52" t="s">
        <v>409</v>
      </c>
      <c r="B13" s="240" t="s">
        <v>827</v>
      </c>
      <c r="C13" s="246">
        <v>-50</v>
      </c>
      <c r="D13" s="516"/>
      <c r="E13" s="25"/>
      <c r="F13" s="25"/>
    </row>
    <row r="14" spans="1:6" ht="28.5" customHeight="1">
      <c r="A14" s="53" t="s">
        <v>139</v>
      </c>
      <c r="B14" s="239" t="s">
        <v>547</v>
      </c>
      <c r="C14" s="243">
        <f>SUM(C15+C17+C22)</f>
        <v>593.9000000000001</v>
      </c>
      <c r="D14" s="347"/>
      <c r="E14" s="25"/>
      <c r="F14" s="25"/>
    </row>
    <row r="15" spans="1:6" ht="28.5" customHeight="1">
      <c r="A15" s="53" t="s">
        <v>697</v>
      </c>
      <c r="B15" s="239" t="s">
        <v>548</v>
      </c>
      <c r="C15" s="243">
        <f>SUM(C16)</f>
        <v>250</v>
      </c>
      <c r="D15" s="347"/>
      <c r="E15" s="25"/>
      <c r="F15" s="25"/>
    </row>
    <row r="16" spans="1:6" ht="30.75" customHeight="1">
      <c r="A16" s="52" t="s">
        <v>697</v>
      </c>
      <c r="B16" s="240" t="s">
        <v>729</v>
      </c>
      <c r="C16" s="247">
        <v>250</v>
      </c>
      <c r="D16" s="259" t="s">
        <v>731</v>
      </c>
      <c r="E16" s="25"/>
      <c r="F16" s="25"/>
    </row>
    <row r="17" spans="1:6" s="231" customFormat="1" ht="22.5" customHeight="1">
      <c r="A17" s="53" t="s">
        <v>797</v>
      </c>
      <c r="B17" s="239" t="s">
        <v>137</v>
      </c>
      <c r="C17" s="243">
        <f>SUM(C18+C19+C20+C21)</f>
        <v>343.9000000000001</v>
      </c>
      <c r="D17" s="348"/>
      <c r="E17" s="230"/>
      <c r="F17" s="230"/>
    </row>
    <row r="18" spans="1:6" ht="30" customHeight="1">
      <c r="A18" s="52" t="s">
        <v>797</v>
      </c>
      <c r="B18" s="240" t="s">
        <v>419</v>
      </c>
      <c r="C18" s="247">
        <v>-250</v>
      </c>
      <c r="D18" s="347" t="s">
        <v>731</v>
      </c>
      <c r="E18" s="25"/>
      <c r="F18" s="25"/>
    </row>
    <row r="19" spans="1:6" ht="22.5" customHeight="1">
      <c r="A19" s="52" t="s">
        <v>797</v>
      </c>
      <c r="B19" s="240" t="s">
        <v>730</v>
      </c>
      <c r="C19" s="247">
        <v>-708.8</v>
      </c>
      <c r="D19" s="517" t="s">
        <v>732</v>
      </c>
      <c r="E19" s="25"/>
      <c r="F19" s="25"/>
    </row>
    <row r="20" spans="1:6" ht="21.75" customHeight="1">
      <c r="A20" s="52" t="s">
        <v>797</v>
      </c>
      <c r="B20" s="240" t="s">
        <v>728</v>
      </c>
      <c r="C20" s="247">
        <v>785.5</v>
      </c>
      <c r="D20" s="519"/>
      <c r="E20" s="25"/>
      <c r="F20" s="25"/>
    </row>
    <row r="21" spans="1:6" ht="62.25" customHeight="1">
      <c r="A21" s="52" t="s">
        <v>797</v>
      </c>
      <c r="B21" s="240" t="s">
        <v>835</v>
      </c>
      <c r="C21" s="247">
        <v>517.2</v>
      </c>
      <c r="D21" s="372" t="s">
        <v>109</v>
      </c>
      <c r="E21" s="25"/>
      <c r="F21" s="25"/>
    </row>
    <row r="22" spans="1:6" s="231" customFormat="1" ht="21.75" customHeight="1">
      <c r="A22" s="53" t="s">
        <v>253</v>
      </c>
      <c r="B22" s="239" t="s">
        <v>741</v>
      </c>
      <c r="C22" s="243">
        <f>SUM(C23:C33)</f>
        <v>0</v>
      </c>
      <c r="D22" s="350"/>
      <c r="E22" s="230"/>
      <c r="F22" s="230"/>
    </row>
    <row r="23" spans="1:6" ht="21.75" customHeight="1">
      <c r="A23" s="52" t="s">
        <v>253</v>
      </c>
      <c r="B23" s="240" t="s">
        <v>737</v>
      </c>
      <c r="C23" s="247">
        <v>-8.4</v>
      </c>
      <c r="D23" s="517" t="s">
        <v>744</v>
      </c>
      <c r="E23" s="25"/>
      <c r="F23" s="25"/>
    </row>
    <row r="24" spans="1:6" ht="21.75" customHeight="1">
      <c r="A24" s="52" t="s">
        <v>253</v>
      </c>
      <c r="B24" s="240" t="s">
        <v>738</v>
      </c>
      <c r="C24" s="247">
        <v>20</v>
      </c>
      <c r="D24" s="518"/>
      <c r="E24" s="25"/>
      <c r="F24" s="25"/>
    </row>
    <row r="25" spans="1:6" ht="19.5" customHeight="1">
      <c r="A25" s="52" t="s">
        <v>253</v>
      </c>
      <c r="B25" s="240" t="s">
        <v>740</v>
      </c>
      <c r="C25" s="247">
        <v>-0.1</v>
      </c>
      <c r="D25" s="518"/>
      <c r="E25" s="25"/>
      <c r="F25" s="25"/>
    </row>
    <row r="26" spans="1:6" ht="20.25" customHeight="1">
      <c r="A26" s="52" t="s">
        <v>253</v>
      </c>
      <c r="B26" s="240" t="s">
        <v>643</v>
      </c>
      <c r="C26" s="247">
        <v>-8.3</v>
      </c>
      <c r="D26" s="518"/>
      <c r="E26" s="25"/>
      <c r="F26" s="25"/>
    </row>
    <row r="27" spans="1:6" ht="21" customHeight="1">
      <c r="A27" s="52" t="s">
        <v>253</v>
      </c>
      <c r="B27" s="240" t="s">
        <v>644</v>
      </c>
      <c r="C27" s="247">
        <v>-10.9</v>
      </c>
      <c r="D27" s="518"/>
      <c r="E27" s="25"/>
      <c r="F27" s="25"/>
    </row>
    <row r="28" spans="1:6" ht="22.5" customHeight="1">
      <c r="A28" s="52" t="s">
        <v>253</v>
      </c>
      <c r="B28" s="240" t="s">
        <v>645</v>
      </c>
      <c r="C28" s="247">
        <v>93.5</v>
      </c>
      <c r="D28" s="518"/>
      <c r="E28" s="25"/>
      <c r="F28" s="25"/>
    </row>
    <row r="29" spans="1:6" ht="22.5" customHeight="1">
      <c r="A29" s="52" t="s">
        <v>253</v>
      </c>
      <c r="B29" s="240" t="s">
        <v>474</v>
      </c>
      <c r="C29" s="247">
        <v>-14.8</v>
      </c>
      <c r="D29" s="518"/>
      <c r="E29" s="25"/>
      <c r="F29" s="25"/>
    </row>
    <row r="30" spans="1:6" ht="25.5" customHeight="1">
      <c r="A30" s="52" t="s">
        <v>253</v>
      </c>
      <c r="B30" s="249" t="s">
        <v>739</v>
      </c>
      <c r="C30" s="249">
        <v>-15</v>
      </c>
      <c r="D30" s="518"/>
      <c r="E30" s="25"/>
      <c r="F30" s="25"/>
    </row>
    <row r="31" spans="1:6" ht="25.5" customHeight="1">
      <c r="A31" s="52" t="s">
        <v>253</v>
      </c>
      <c r="B31" s="249" t="s">
        <v>476</v>
      </c>
      <c r="C31" s="249">
        <v>-52.6</v>
      </c>
      <c r="D31" s="518"/>
      <c r="E31" s="25"/>
      <c r="F31" s="25"/>
    </row>
    <row r="32" spans="1:6" ht="25.5" customHeight="1">
      <c r="A32" s="52" t="s">
        <v>253</v>
      </c>
      <c r="B32" s="249" t="s">
        <v>145</v>
      </c>
      <c r="C32" s="249">
        <v>-0.1</v>
      </c>
      <c r="D32" s="518"/>
      <c r="E32" s="25"/>
      <c r="F32" s="25"/>
    </row>
    <row r="33" spans="1:6" ht="22.5" customHeight="1">
      <c r="A33" s="52" t="s">
        <v>253</v>
      </c>
      <c r="B33" s="249" t="s">
        <v>647</v>
      </c>
      <c r="C33" s="251">
        <v>-3.3</v>
      </c>
      <c r="D33" s="519"/>
      <c r="E33" s="25"/>
      <c r="F33" s="25"/>
    </row>
    <row r="34" spans="1:6" s="231" customFormat="1" ht="21" customHeight="1">
      <c r="A34" s="53" t="s">
        <v>140</v>
      </c>
      <c r="B34" s="239" t="s">
        <v>599</v>
      </c>
      <c r="C34" s="243">
        <f>SUM(C35+C36+C37+C38+C39+C40)</f>
        <v>-1.4210854715202004E-14</v>
      </c>
      <c r="D34" s="351"/>
      <c r="E34" s="230"/>
      <c r="F34" s="230"/>
    </row>
    <row r="35" spans="1:6" ht="18" customHeight="1">
      <c r="A35" s="52" t="s">
        <v>140</v>
      </c>
      <c r="B35" s="240" t="s">
        <v>645</v>
      </c>
      <c r="C35" s="247">
        <v>-174.3</v>
      </c>
      <c r="D35" s="518" t="s">
        <v>432</v>
      </c>
      <c r="E35" s="25"/>
      <c r="F35" s="25"/>
    </row>
    <row r="36" spans="1:6" ht="17.25" customHeight="1">
      <c r="A36" s="52" t="s">
        <v>140</v>
      </c>
      <c r="B36" s="240" t="s">
        <v>419</v>
      </c>
      <c r="C36" s="247">
        <v>15.4</v>
      </c>
      <c r="D36" s="518"/>
      <c r="E36" s="25"/>
      <c r="F36" s="25"/>
    </row>
    <row r="37" spans="1:6" ht="16.5" customHeight="1">
      <c r="A37" s="52" t="s">
        <v>140</v>
      </c>
      <c r="B37" s="240" t="s">
        <v>474</v>
      </c>
      <c r="C37" s="247">
        <v>26.2</v>
      </c>
      <c r="D37" s="518"/>
      <c r="E37" s="25"/>
      <c r="F37" s="25"/>
    </row>
    <row r="38" spans="1:6" ht="15" customHeight="1">
      <c r="A38" s="52" t="s">
        <v>140</v>
      </c>
      <c r="B38" s="240" t="s">
        <v>475</v>
      </c>
      <c r="C38" s="247">
        <v>43.2</v>
      </c>
      <c r="D38" s="518"/>
      <c r="E38" s="25"/>
      <c r="F38" s="25"/>
    </row>
    <row r="39" spans="1:6" ht="15.75" customHeight="1">
      <c r="A39" s="52" t="s">
        <v>140</v>
      </c>
      <c r="B39" s="240" t="s">
        <v>646</v>
      </c>
      <c r="C39" s="247">
        <v>43.2</v>
      </c>
      <c r="D39" s="518"/>
      <c r="E39" s="25"/>
      <c r="F39" s="25"/>
    </row>
    <row r="40" spans="1:6" ht="15.75" customHeight="1">
      <c r="A40" s="52" t="s">
        <v>140</v>
      </c>
      <c r="B40" s="240" t="s">
        <v>476</v>
      </c>
      <c r="C40" s="247">
        <v>46.3</v>
      </c>
      <c r="D40" s="518"/>
      <c r="E40" s="25"/>
      <c r="F40" s="25"/>
    </row>
    <row r="41" spans="1:6" ht="20.25" customHeight="1">
      <c r="A41" s="53" t="s">
        <v>908</v>
      </c>
      <c r="B41" s="239" t="s">
        <v>909</v>
      </c>
      <c r="C41" s="248">
        <f>SUM(C42+C43+C44+C47)</f>
        <v>-543.9000000000001</v>
      </c>
      <c r="D41" s="348"/>
      <c r="E41" s="25"/>
      <c r="F41" s="25"/>
    </row>
    <row r="42" spans="1:6" ht="24.75" customHeight="1">
      <c r="A42" s="52" t="s">
        <v>733</v>
      </c>
      <c r="B42" s="240" t="s">
        <v>734</v>
      </c>
      <c r="C42" s="246">
        <v>220.2</v>
      </c>
      <c r="D42" s="517" t="s">
        <v>1005</v>
      </c>
      <c r="E42" s="25"/>
      <c r="F42" s="25"/>
    </row>
    <row r="43" spans="1:6" ht="24.75" customHeight="1">
      <c r="A43" s="52" t="s">
        <v>733</v>
      </c>
      <c r="B43" s="240" t="s">
        <v>104</v>
      </c>
      <c r="C43" s="246">
        <v>-296.9</v>
      </c>
      <c r="D43" s="519"/>
      <c r="E43" s="25"/>
      <c r="F43" s="25"/>
    </row>
    <row r="44" spans="1:6" ht="21.75" customHeight="1">
      <c r="A44" s="53" t="s">
        <v>830</v>
      </c>
      <c r="B44" s="239" t="s">
        <v>477</v>
      </c>
      <c r="C44" s="248">
        <f>SUM(C45+C46)</f>
        <v>-499.70000000000005</v>
      </c>
      <c r="D44" s="517" t="s">
        <v>831</v>
      </c>
      <c r="E44" s="25"/>
      <c r="F44" s="25"/>
    </row>
    <row r="45" spans="1:6" ht="36.75" customHeight="1">
      <c r="A45" s="52" t="s">
        <v>830</v>
      </c>
      <c r="B45" s="240" t="s">
        <v>829</v>
      </c>
      <c r="C45" s="246">
        <v>50</v>
      </c>
      <c r="D45" s="519"/>
      <c r="E45" s="25"/>
      <c r="F45" s="25"/>
    </row>
    <row r="46" spans="1:6" ht="34.5" customHeight="1">
      <c r="A46" s="52" t="s">
        <v>830</v>
      </c>
      <c r="B46" s="240" t="s">
        <v>835</v>
      </c>
      <c r="C46" s="246">
        <v>-549.7</v>
      </c>
      <c r="D46" s="528" t="s">
        <v>836</v>
      </c>
      <c r="E46" s="25"/>
      <c r="F46" s="25"/>
    </row>
    <row r="47" spans="1:6" s="231" customFormat="1" ht="20.25" customHeight="1">
      <c r="A47" s="53" t="s">
        <v>910</v>
      </c>
      <c r="B47" s="239" t="s">
        <v>746</v>
      </c>
      <c r="C47" s="248">
        <f>SUM(C48)</f>
        <v>32.5</v>
      </c>
      <c r="D47" s="529"/>
      <c r="E47" s="230"/>
      <c r="F47" s="230"/>
    </row>
    <row r="48" spans="1:6" ht="31.5" customHeight="1">
      <c r="A48" s="52" t="s">
        <v>910</v>
      </c>
      <c r="B48" s="240" t="s">
        <v>835</v>
      </c>
      <c r="C48" s="246">
        <v>32.5</v>
      </c>
      <c r="D48" s="530"/>
      <c r="E48" s="25"/>
      <c r="F48" s="25"/>
    </row>
    <row r="49" spans="1:4" ht="21" customHeight="1">
      <c r="A49" s="527" t="s">
        <v>573</v>
      </c>
      <c r="B49" s="527"/>
      <c r="C49" s="250">
        <f>SUM(C7+C12+C14+C41)</f>
        <v>0</v>
      </c>
      <c r="D49" s="349"/>
    </row>
    <row r="105" ht="18.75">
      <c r="A105" s="58" t="s">
        <v>410</v>
      </c>
    </row>
  </sheetData>
  <sheetProtection/>
  <mergeCells count="10">
    <mergeCell ref="D44:D45"/>
    <mergeCell ref="A49:B49"/>
    <mergeCell ref="D6:D11"/>
    <mergeCell ref="D19:D20"/>
    <mergeCell ref="D42:D43"/>
    <mergeCell ref="D46:D48"/>
    <mergeCell ref="A2:D2"/>
    <mergeCell ref="D12:D13"/>
    <mergeCell ref="D23:D33"/>
    <mergeCell ref="D35:D40"/>
  </mergeCells>
  <printOptions/>
  <pageMargins left="0.61" right="0.2" top="0.33" bottom="0.42" header="0.15748031496062992" footer="0.1968503937007874"/>
  <pageSetup fitToHeight="1" fitToWidth="1" horizontalDpi="600" verticalDpi="600" orientation="portrait" paperSize="9" scale="68" r:id="rId1"/>
  <rowBreaks count="1" manualBreakCount="1">
    <brk id="49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87"/>
  <sheetViews>
    <sheetView zoomScalePageLayoutView="0" workbookViewId="0" topLeftCell="A29">
      <selection activeCell="B24" sqref="B24"/>
    </sheetView>
  </sheetViews>
  <sheetFormatPr defaultColWidth="9.140625" defaultRowHeight="12.75"/>
  <cols>
    <col min="1" max="1" width="11.140625" style="352" customWidth="1"/>
    <col min="2" max="2" width="50.57421875" style="353" customWidth="1"/>
    <col min="3" max="3" width="16.28125" style="353" customWidth="1"/>
    <col min="4" max="4" width="36.00390625" style="353" customWidth="1"/>
    <col min="5" max="16384" width="9.140625" style="353" customWidth="1"/>
  </cols>
  <sheetData>
    <row r="1" ht="4.5" customHeight="1"/>
    <row r="2" spans="1:6" ht="49.5" customHeight="1">
      <c r="A2" s="531" t="s">
        <v>837</v>
      </c>
      <c r="B2" s="531"/>
      <c r="C2" s="531"/>
      <c r="D2" s="531"/>
      <c r="E2" s="354"/>
      <c r="F2" s="354"/>
    </row>
    <row r="3" spans="1:6" ht="10.5" customHeight="1">
      <c r="A3" s="355"/>
      <c r="B3" s="354"/>
      <c r="C3" s="354"/>
      <c r="D3" s="354"/>
      <c r="E3" s="354"/>
      <c r="F3" s="354"/>
    </row>
    <row r="4" spans="1:6" s="360" customFormat="1" ht="39" customHeight="1">
      <c r="A4" s="356" t="s">
        <v>325</v>
      </c>
      <c r="B4" s="357" t="s">
        <v>997</v>
      </c>
      <c r="C4" s="358" t="s">
        <v>1024</v>
      </c>
      <c r="D4" s="357" t="s">
        <v>998</v>
      </c>
      <c r="E4" s="359"/>
      <c r="F4" s="359"/>
    </row>
    <row r="5" spans="1:6" ht="15" customHeight="1">
      <c r="A5" s="295">
        <v>1</v>
      </c>
      <c r="B5" s="370">
        <v>2</v>
      </c>
      <c r="C5" s="370">
        <v>3</v>
      </c>
      <c r="D5" s="370">
        <v>4</v>
      </c>
      <c r="E5" s="354"/>
      <c r="F5" s="354"/>
    </row>
    <row r="6" spans="1:6" s="360" customFormat="1" ht="15.75" customHeight="1" hidden="1">
      <c r="A6" s="294" t="s">
        <v>927</v>
      </c>
      <c r="B6" s="361" t="s">
        <v>1047</v>
      </c>
      <c r="C6" s="206"/>
      <c r="D6" s="345"/>
      <c r="E6" s="359"/>
      <c r="F6" s="359"/>
    </row>
    <row r="7" spans="1:6" ht="33.75" customHeight="1" hidden="1">
      <c r="A7" s="295" t="s">
        <v>8</v>
      </c>
      <c r="B7" s="296" t="s">
        <v>1088</v>
      </c>
      <c r="C7" s="207"/>
      <c r="D7" s="516" t="s">
        <v>1087</v>
      </c>
      <c r="E7" s="354"/>
      <c r="F7" s="354"/>
    </row>
    <row r="8" spans="1:6" ht="33.75" customHeight="1" hidden="1">
      <c r="A8" s="295" t="s">
        <v>8</v>
      </c>
      <c r="B8" s="296" t="s">
        <v>1089</v>
      </c>
      <c r="C8" s="207"/>
      <c r="D8" s="516"/>
      <c r="E8" s="354"/>
      <c r="F8" s="354"/>
    </row>
    <row r="9" spans="1:6" ht="26.25" customHeight="1" hidden="1">
      <c r="A9" s="295" t="s">
        <v>250</v>
      </c>
      <c r="B9" s="296" t="s">
        <v>1090</v>
      </c>
      <c r="C9" s="207"/>
      <c r="D9" s="516"/>
      <c r="E9" s="354"/>
      <c r="F9" s="354"/>
    </row>
    <row r="10" spans="1:6" ht="50.25" customHeight="1" hidden="1">
      <c r="A10" s="295" t="s">
        <v>8</v>
      </c>
      <c r="B10" s="259" t="s">
        <v>158</v>
      </c>
      <c r="C10" s="207"/>
      <c r="D10" s="516" t="s">
        <v>1065</v>
      </c>
      <c r="E10" s="354"/>
      <c r="F10" s="354"/>
    </row>
    <row r="11" spans="1:6" ht="53.25" customHeight="1" hidden="1">
      <c r="A11" s="295" t="s">
        <v>250</v>
      </c>
      <c r="B11" s="296" t="s">
        <v>1064</v>
      </c>
      <c r="C11" s="207"/>
      <c r="D11" s="516"/>
      <c r="E11" s="354"/>
      <c r="F11" s="354"/>
    </row>
    <row r="12" spans="1:6" ht="22.5" customHeight="1" hidden="1">
      <c r="A12" s="295" t="s">
        <v>250</v>
      </c>
      <c r="B12" s="296" t="s">
        <v>546</v>
      </c>
      <c r="C12" s="207"/>
      <c r="D12" s="516"/>
      <c r="E12" s="354"/>
      <c r="F12" s="354"/>
    </row>
    <row r="13" spans="1:6" ht="75.75" customHeight="1" hidden="1">
      <c r="A13" s="295" t="s">
        <v>411</v>
      </c>
      <c r="B13" s="296" t="s">
        <v>846</v>
      </c>
      <c r="C13" s="207"/>
      <c r="D13" s="293" t="s">
        <v>928</v>
      </c>
      <c r="E13" s="354"/>
      <c r="F13" s="354"/>
    </row>
    <row r="14" spans="1:6" s="360" customFormat="1" ht="23.25" customHeight="1">
      <c r="A14" s="294" t="s">
        <v>139</v>
      </c>
      <c r="B14" s="361" t="s">
        <v>547</v>
      </c>
      <c r="C14" s="206">
        <f>SUM(C15+C17+C21+C23)</f>
        <v>2068.8</v>
      </c>
      <c r="D14" s="357"/>
      <c r="E14" s="359"/>
      <c r="F14" s="359"/>
    </row>
    <row r="15" spans="1:6" s="360" customFormat="1" ht="23.25" customHeight="1">
      <c r="A15" s="294" t="s">
        <v>697</v>
      </c>
      <c r="B15" s="361" t="s">
        <v>548</v>
      </c>
      <c r="C15" s="206">
        <f>SUM(C16)</f>
        <v>29.5</v>
      </c>
      <c r="D15" s="517" t="s">
        <v>105</v>
      </c>
      <c r="E15" s="359"/>
      <c r="F15" s="359"/>
    </row>
    <row r="16" spans="1:6" ht="23.25" customHeight="1">
      <c r="A16" s="295" t="s">
        <v>697</v>
      </c>
      <c r="B16" s="296" t="s">
        <v>459</v>
      </c>
      <c r="C16" s="207">
        <v>29.5</v>
      </c>
      <c r="D16" s="518"/>
      <c r="E16" s="354"/>
      <c r="F16" s="354"/>
    </row>
    <row r="17" spans="1:6" ht="28.5" customHeight="1">
      <c r="A17" s="294" t="s">
        <v>797</v>
      </c>
      <c r="B17" s="361" t="s">
        <v>137</v>
      </c>
      <c r="C17" s="206">
        <f>SUM(C18+C20+C19)</f>
        <v>2159.3</v>
      </c>
      <c r="D17" s="518"/>
      <c r="E17" s="354"/>
      <c r="F17" s="354"/>
    </row>
    <row r="18" spans="1:6" ht="60.75" customHeight="1">
      <c r="A18" s="295" t="s">
        <v>797</v>
      </c>
      <c r="B18" s="296" t="s">
        <v>460</v>
      </c>
      <c r="C18" s="207">
        <v>70.5</v>
      </c>
      <c r="D18" s="518"/>
      <c r="E18" s="354"/>
      <c r="F18" s="354"/>
    </row>
    <row r="19" spans="1:6" ht="60.75" customHeight="1">
      <c r="A19" s="295" t="s">
        <v>797</v>
      </c>
      <c r="B19" s="296" t="s">
        <v>106</v>
      </c>
      <c r="C19" s="207">
        <v>20</v>
      </c>
      <c r="D19" s="519"/>
      <c r="E19" s="354"/>
      <c r="F19" s="354"/>
    </row>
    <row r="20" spans="1:6" ht="46.5" customHeight="1">
      <c r="A20" s="295" t="s">
        <v>797</v>
      </c>
      <c r="B20" s="240" t="s">
        <v>835</v>
      </c>
      <c r="C20" s="207">
        <v>2068.8</v>
      </c>
      <c r="D20" s="371" t="s">
        <v>836</v>
      </c>
      <c r="E20" s="354"/>
      <c r="F20" s="354"/>
    </row>
    <row r="21" spans="1:6" s="360" customFormat="1" ht="33" customHeight="1">
      <c r="A21" s="294" t="s">
        <v>140</v>
      </c>
      <c r="B21" s="361" t="s">
        <v>149</v>
      </c>
      <c r="C21" s="206">
        <f>SUM(C22)</f>
        <v>-120</v>
      </c>
      <c r="D21" s="259"/>
      <c r="E21" s="359"/>
      <c r="F21" s="359"/>
    </row>
    <row r="22" spans="1:6" ht="33" customHeight="1">
      <c r="A22" s="295" t="s">
        <v>140</v>
      </c>
      <c r="B22" s="296" t="s">
        <v>645</v>
      </c>
      <c r="C22" s="207">
        <v>-120</v>
      </c>
      <c r="D22" s="259" t="s">
        <v>107</v>
      </c>
      <c r="E22" s="354"/>
      <c r="F22" s="354"/>
    </row>
    <row r="23" spans="1:6" s="360" customFormat="1" ht="18" customHeight="1">
      <c r="A23" s="294" t="s">
        <v>742</v>
      </c>
      <c r="B23" s="361" t="s">
        <v>741</v>
      </c>
      <c r="C23" s="206">
        <f>SUM(C24+C25)</f>
        <v>0</v>
      </c>
      <c r="D23" s="348"/>
      <c r="E23" s="359"/>
      <c r="F23" s="359"/>
    </row>
    <row r="24" spans="1:6" ht="20.25" customHeight="1">
      <c r="A24" s="295" t="s">
        <v>253</v>
      </c>
      <c r="B24" s="296" t="s">
        <v>645</v>
      </c>
      <c r="C24" s="207">
        <v>27.9</v>
      </c>
      <c r="D24" s="528" t="s">
        <v>826</v>
      </c>
      <c r="E24" s="354"/>
      <c r="F24" s="354"/>
    </row>
    <row r="25" spans="1:6" ht="61.5" customHeight="1">
      <c r="A25" s="295" t="s">
        <v>253</v>
      </c>
      <c r="B25" s="296" t="s">
        <v>743</v>
      </c>
      <c r="C25" s="207">
        <v>-27.9</v>
      </c>
      <c r="D25" s="530"/>
      <c r="E25" s="354"/>
      <c r="F25" s="354"/>
    </row>
    <row r="26" spans="1:6" s="360" customFormat="1" ht="14.25" customHeight="1">
      <c r="A26" s="294" t="s">
        <v>908</v>
      </c>
      <c r="B26" s="361" t="s">
        <v>745</v>
      </c>
      <c r="C26" s="206">
        <f>SUM(C27+C29)</f>
        <v>-2068.8</v>
      </c>
      <c r="D26" s="528" t="s">
        <v>110</v>
      </c>
      <c r="E26" s="359"/>
      <c r="F26" s="359"/>
    </row>
    <row r="27" spans="1:6" s="360" customFormat="1" ht="15.75">
      <c r="A27" s="294" t="s">
        <v>910</v>
      </c>
      <c r="B27" s="239" t="s">
        <v>746</v>
      </c>
      <c r="C27" s="206">
        <f>SUM(C28)</f>
        <v>130.2</v>
      </c>
      <c r="D27" s="529"/>
      <c r="E27" s="359"/>
      <c r="F27" s="359"/>
    </row>
    <row r="28" spans="1:6" s="360" customFormat="1" ht="47.25">
      <c r="A28" s="294" t="s">
        <v>910</v>
      </c>
      <c r="B28" s="240" t="s">
        <v>835</v>
      </c>
      <c r="C28" s="207">
        <v>130.2</v>
      </c>
      <c r="D28" s="529"/>
      <c r="E28" s="359"/>
      <c r="F28" s="359"/>
    </row>
    <row r="29" spans="1:6" s="360" customFormat="1" ht="15.75">
      <c r="A29" s="294" t="s">
        <v>830</v>
      </c>
      <c r="B29" s="239" t="s">
        <v>477</v>
      </c>
      <c r="C29" s="206">
        <f>SUM(C30)</f>
        <v>-2199</v>
      </c>
      <c r="D29" s="529"/>
      <c r="E29" s="359"/>
      <c r="F29" s="359"/>
    </row>
    <row r="30" spans="1:6" ht="47.25">
      <c r="A30" s="295" t="s">
        <v>830</v>
      </c>
      <c r="B30" s="240" t="s">
        <v>835</v>
      </c>
      <c r="C30" s="207">
        <v>-2199</v>
      </c>
      <c r="D30" s="530"/>
      <c r="E30" s="354"/>
      <c r="F30" s="354"/>
    </row>
    <row r="31" spans="1:4" ht="39" customHeight="1">
      <c r="A31" s="532" t="s">
        <v>573</v>
      </c>
      <c r="B31" s="532"/>
      <c r="C31" s="73">
        <f>SUM(C14+C26)</f>
        <v>0</v>
      </c>
      <c r="D31" s="349"/>
    </row>
    <row r="32" ht="15">
      <c r="C32" s="365"/>
    </row>
    <row r="33" ht="15">
      <c r="C33" s="365"/>
    </row>
    <row r="34" ht="15">
      <c r="C34" s="365"/>
    </row>
    <row r="35" ht="15">
      <c r="C35" s="365"/>
    </row>
    <row r="36" ht="15">
      <c r="C36" s="365"/>
    </row>
    <row r="37" ht="15">
      <c r="C37" s="365"/>
    </row>
    <row r="38" ht="15">
      <c r="C38" s="365"/>
    </row>
    <row r="87" ht="15">
      <c r="A87" s="353" t="s">
        <v>410</v>
      </c>
    </row>
  </sheetData>
  <sheetProtection/>
  <mergeCells count="7">
    <mergeCell ref="A2:D2"/>
    <mergeCell ref="D7:D9"/>
    <mergeCell ref="D10:D12"/>
    <mergeCell ref="A31:B31"/>
    <mergeCell ref="D24:D25"/>
    <mergeCell ref="D26:D30"/>
    <mergeCell ref="D15:D19"/>
  </mergeCells>
  <printOptions/>
  <pageMargins left="0.5905511811023623" right="0.1968503937007874" top="0.6299212598425197" bottom="0.6692913385826772" header="0.15748031496062992" footer="0.1968503937007874"/>
  <pageSetup horizontalDpi="600" verticalDpi="600" orientation="portrait" paperSize="9" scale="85" r:id="rId1"/>
  <rowBreaks count="1" manualBreakCount="1">
    <brk id="31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I104"/>
  <sheetViews>
    <sheetView zoomScalePageLayoutView="0" workbookViewId="0" topLeftCell="A34">
      <selection activeCell="F46" sqref="F46"/>
    </sheetView>
  </sheetViews>
  <sheetFormatPr defaultColWidth="9.140625" defaultRowHeight="12.75"/>
  <cols>
    <col min="1" max="1" width="8.00390625" style="352" customWidth="1"/>
    <col min="2" max="2" width="42.00390625" style="353" customWidth="1"/>
    <col min="3" max="3" width="12.28125" style="353" customWidth="1"/>
    <col min="4" max="4" width="14.28125" style="353" customWidth="1"/>
    <col min="5" max="5" width="12.00390625" style="353" customWidth="1"/>
    <col min="6" max="6" width="11.00390625" style="353" customWidth="1"/>
    <col min="7" max="7" width="30.421875" style="353" customWidth="1"/>
    <col min="8" max="16384" width="9.140625" style="353" customWidth="1"/>
  </cols>
  <sheetData>
    <row r="1" ht="4.5" customHeight="1"/>
    <row r="2" spans="1:9" ht="49.5" customHeight="1">
      <c r="A2" s="531" t="s">
        <v>838</v>
      </c>
      <c r="B2" s="531"/>
      <c r="C2" s="531"/>
      <c r="D2" s="531"/>
      <c r="E2" s="531"/>
      <c r="F2" s="531"/>
      <c r="G2" s="531"/>
      <c r="H2" s="354"/>
      <c r="I2" s="354"/>
    </row>
    <row r="3" spans="1:9" ht="10.5" customHeight="1">
      <c r="A3" s="355"/>
      <c r="B3" s="354"/>
      <c r="C3" s="354"/>
      <c r="D3" s="354"/>
      <c r="E3" s="354"/>
      <c r="F3" s="354"/>
      <c r="G3" s="354"/>
      <c r="H3" s="354"/>
      <c r="I3" s="354"/>
    </row>
    <row r="4" spans="1:9" s="231" customFormat="1" ht="51.75" customHeight="1">
      <c r="A4" s="483" t="s">
        <v>325</v>
      </c>
      <c r="B4" s="484" t="s">
        <v>997</v>
      </c>
      <c r="C4" s="484" t="s">
        <v>1032</v>
      </c>
      <c r="D4" s="485" t="s">
        <v>735</v>
      </c>
      <c r="E4" s="485" t="s">
        <v>1026</v>
      </c>
      <c r="F4" s="485" t="s">
        <v>840</v>
      </c>
      <c r="G4" s="484" t="s">
        <v>998</v>
      </c>
      <c r="H4" s="230"/>
      <c r="I4" s="230"/>
    </row>
    <row r="5" spans="1:9" s="369" customFormat="1" ht="13.5" customHeight="1">
      <c r="A5" s="366">
        <v>1</v>
      </c>
      <c r="B5" s="367">
        <v>2</v>
      </c>
      <c r="C5" s="367">
        <v>3</v>
      </c>
      <c r="D5" s="367">
        <v>4</v>
      </c>
      <c r="E5" s="367">
        <v>5</v>
      </c>
      <c r="F5" s="367">
        <v>6</v>
      </c>
      <c r="G5" s="367">
        <v>6</v>
      </c>
      <c r="H5" s="368"/>
      <c r="I5" s="368"/>
    </row>
    <row r="6" spans="1:9" s="360" customFormat="1" ht="30" customHeight="1">
      <c r="A6" s="294" t="s">
        <v>408</v>
      </c>
      <c r="B6" s="499" t="s">
        <v>315</v>
      </c>
      <c r="C6" s="206">
        <f>SUM(C7)</f>
        <v>-6000</v>
      </c>
      <c r="D6" s="206">
        <f>SUM(D7)</f>
        <v>-6000</v>
      </c>
      <c r="E6" s="206">
        <f>SUM(E7)</f>
        <v>0</v>
      </c>
      <c r="F6" s="206">
        <f>SUM(F7)</f>
        <v>0</v>
      </c>
      <c r="G6" s="498"/>
      <c r="H6" s="359"/>
      <c r="I6" s="359"/>
    </row>
    <row r="7" spans="1:9" ht="20.25" customHeight="1">
      <c r="A7" s="295" t="s">
        <v>409</v>
      </c>
      <c r="B7" s="500" t="s">
        <v>108</v>
      </c>
      <c r="C7" s="207">
        <f>SUM(D7)</f>
        <v>-6000</v>
      </c>
      <c r="D7" s="207">
        <v>-6000</v>
      </c>
      <c r="E7" s="207"/>
      <c r="F7" s="207"/>
      <c r="G7" s="497"/>
      <c r="H7" s="354"/>
      <c r="I7" s="354"/>
    </row>
    <row r="8" spans="1:9" ht="23.25" customHeight="1">
      <c r="A8" s="294" t="s">
        <v>612</v>
      </c>
      <c r="B8" s="361" t="s">
        <v>433</v>
      </c>
      <c r="C8" s="362">
        <f>SUM(D8+E8)</f>
        <v>-3111.7</v>
      </c>
      <c r="D8" s="206">
        <f>SUM(D9:D35)</f>
        <v>-3111.7</v>
      </c>
      <c r="E8" s="206">
        <f>SUM(E9:E35)</f>
        <v>0</v>
      </c>
      <c r="F8" s="206">
        <f>SUM(F9:F35)</f>
        <v>0</v>
      </c>
      <c r="G8" s="517" t="s">
        <v>457</v>
      </c>
      <c r="H8" s="354"/>
      <c r="I8" s="354"/>
    </row>
    <row r="9" spans="1:9" ht="23.25" customHeight="1">
      <c r="A9" s="295" t="s">
        <v>612</v>
      </c>
      <c r="B9" s="296" t="s">
        <v>440</v>
      </c>
      <c r="C9" s="363">
        <f>SUM(D9+E9)</f>
        <v>-32.6</v>
      </c>
      <c r="D9" s="207">
        <v>-32.6</v>
      </c>
      <c r="E9" s="207"/>
      <c r="F9" s="207"/>
      <c r="G9" s="518"/>
      <c r="H9" s="354"/>
      <c r="I9" s="354"/>
    </row>
    <row r="10" spans="1:9" ht="23.25" customHeight="1">
      <c r="A10" s="295" t="s">
        <v>612</v>
      </c>
      <c r="B10" s="296" t="s">
        <v>413</v>
      </c>
      <c r="C10" s="363">
        <f aca="true" t="shared" si="0" ref="C10:C35">SUM(D10+E10)</f>
        <v>-126.4</v>
      </c>
      <c r="D10" s="207">
        <v>-126.4</v>
      </c>
      <c r="E10" s="207"/>
      <c r="F10" s="207"/>
      <c r="G10" s="518"/>
      <c r="H10" s="354"/>
      <c r="I10" s="354"/>
    </row>
    <row r="11" spans="1:9" ht="23.25" customHeight="1">
      <c r="A11" s="295" t="s">
        <v>612</v>
      </c>
      <c r="B11" s="296" t="s">
        <v>418</v>
      </c>
      <c r="C11" s="363">
        <f t="shared" si="0"/>
        <v>-27</v>
      </c>
      <c r="D11" s="207">
        <v>-27</v>
      </c>
      <c r="E11" s="207"/>
      <c r="F11" s="207"/>
      <c r="G11" s="518"/>
      <c r="H11" s="354"/>
      <c r="I11" s="354"/>
    </row>
    <row r="12" spans="1:9" ht="23.25" customHeight="1">
      <c r="A12" s="295" t="s">
        <v>612</v>
      </c>
      <c r="B12" s="296" t="s">
        <v>412</v>
      </c>
      <c r="C12" s="363">
        <f t="shared" si="0"/>
        <v>-166.5</v>
      </c>
      <c r="D12" s="207">
        <v>-166.5</v>
      </c>
      <c r="E12" s="207"/>
      <c r="F12" s="207"/>
      <c r="G12" s="518"/>
      <c r="H12" s="354"/>
      <c r="I12" s="354"/>
    </row>
    <row r="13" spans="1:9" ht="23.25" customHeight="1">
      <c r="A13" s="295" t="s">
        <v>612</v>
      </c>
      <c r="B13" s="296" t="s">
        <v>414</v>
      </c>
      <c r="C13" s="363">
        <f t="shared" si="0"/>
        <v>-231.5</v>
      </c>
      <c r="D13" s="207">
        <v>-231.5</v>
      </c>
      <c r="E13" s="207"/>
      <c r="F13" s="207"/>
      <c r="G13" s="518"/>
      <c r="H13" s="354"/>
      <c r="I13" s="354"/>
    </row>
    <row r="14" spans="1:9" ht="23.25" customHeight="1">
      <c r="A14" s="295" t="s">
        <v>612</v>
      </c>
      <c r="B14" s="296" t="s">
        <v>441</v>
      </c>
      <c r="C14" s="363">
        <f t="shared" si="0"/>
        <v>-115.1</v>
      </c>
      <c r="D14" s="207">
        <v>-115.1</v>
      </c>
      <c r="E14" s="207"/>
      <c r="F14" s="207"/>
      <c r="G14" s="518"/>
      <c r="H14" s="354"/>
      <c r="I14" s="354"/>
    </row>
    <row r="15" spans="1:9" ht="23.25" customHeight="1">
      <c r="A15" s="295" t="s">
        <v>612</v>
      </c>
      <c r="B15" s="296" t="s">
        <v>416</v>
      </c>
      <c r="C15" s="363">
        <f t="shared" si="0"/>
        <v>-49.7</v>
      </c>
      <c r="D15" s="207">
        <v>-49.7</v>
      </c>
      <c r="E15" s="207"/>
      <c r="F15" s="207"/>
      <c r="G15" s="518"/>
      <c r="H15" s="354"/>
      <c r="I15" s="354"/>
    </row>
    <row r="16" spans="1:9" ht="23.25" customHeight="1">
      <c r="A16" s="295" t="s">
        <v>612</v>
      </c>
      <c r="B16" s="296" t="s">
        <v>417</v>
      </c>
      <c r="C16" s="363">
        <f t="shared" si="0"/>
        <v>-130.7</v>
      </c>
      <c r="D16" s="207">
        <v>-130.7</v>
      </c>
      <c r="E16" s="207"/>
      <c r="F16" s="207"/>
      <c r="G16" s="518"/>
      <c r="H16" s="354"/>
      <c r="I16" s="354"/>
    </row>
    <row r="17" spans="1:9" ht="23.25" customHeight="1">
      <c r="A17" s="295" t="s">
        <v>612</v>
      </c>
      <c r="B17" s="296" t="s">
        <v>442</v>
      </c>
      <c r="C17" s="363">
        <f t="shared" si="0"/>
        <v>-55.8</v>
      </c>
      <c r="D17" s="207">
        <v>-55.8</v>
      </c>
      <c r="E17" s="207"/>
      <c r="F17" s="207"/>
      <c r="G17" s="518"/>
      <c r="H17" s="354"/>
      <c r="I17" s="354"/>
    </row>
    <row r="18" spans="1:9" ht="23.25" customHeight="1">
      <c r="A18" s="295" t="s">
        <v>612</v>
      </c>
      <c r="B18" s="296" t="s">
        <v>443</v>
      </c>
      <c r="C18" s="363">
        <f t="shared" si="0"/>
        <v>-53</v>
      </c>
      <c r="D18" s="207">
        <v>-53</v>
      </c>
      <c r="E18" s="207"/>
      <c r="F18" s="207"/>
      <c r="G18" s="518"/>
      <c r="H18" s="354"/>
      <c r="I18" s="354"/>
    </row>
    <row r="19" spans="1:9" ht="23.25" customHeight="1">
      <c r="A19" s="295" t="s">
        <v>612</v>
      </c>
      <c r="B19" s="296" t="s">
        <v>415</v>
      </c>
      <c r="C19" s="363">
        <f t="shared" si="0"/>
        <v>-53.3</v>
      </c>
      <c r="D19" s="207">
        <v>-53.3</v>
      </c>
      <c r="E19" s="207"/>
      <c r="F19" s="207"/>
      <c r="G19" s="518"/>
      <c r="H19" s="354"/>
      <c r="I19" s="354"/>
    </row>
    <row r="20" spans="1:9" ht="20.25" customHeight="1">
      <c r="A20" s="295" t="s">
        <v>612</v>
      </c>
      <c r="B20" s="296" t="s">
        <v>434</v>
      </c>
      <c r="C20" s="363">
        <f t="shared" si="0"/>
        <v>-230</v>
      </c>
      <c r="D20" s="207">
        <v>-230</v>
      </c>
      <c r="E20" s="207"/>
      <c r="F20" s="207"/>
      <c r="G20" s="518"/>
      <c r="H20" s="354"/>
      <c r="I20" s="354"/>
    </row>
    <row r="21" spans="1:9" ht="18" customHeight="1">
      <c r="A21" s="295" t="s">
        <v>612</v>
      </c>
      <c r="B21" s="296" t="s">
        <v>435</v>
      </c>
      <c r="C21" s="363">
        <f t="shared" si="0"/>
        <v>-44</v>
      </c>
      <c r="D21" s="207">
        <v>-44</v>
      </c>
      <c r="E21" s="207"/>
      <c r="F21" s="207"/>
      <c r="G21" s="518"/>
      <c r="H21" s="354"/>
      <c r="I21" s="354"/>
    </row>
    <row r="22" spans="1:9" ht="20.25" customHeight="1">
      <c r="A22" s="295" t="s">
        <v>612</v>
      </c>
      <c r="B22" s="296" t="s">
        <v>436</v>
      </c>
      <c r="C22" s="363">
        <f t="shared" si="0"/>
        <v>-44</v>
      </c>
      <c r="D22" s="207">
        <v>-44</v>
      </c>
      <c r="E22" s="207"/>
      <c r="F22" s="207"/>
      <c r="G22" s="518"/>
      <c r="H22" s="354"/>
      <c r="I22" s="354"/>
    </row>
    <row r="23" spans="1:9" ht="17.25" customHeight="1">
      <c r="A23" s="295" t="s">
        <v>612</v>
      </c>
      <c r="B23" s="296" t="s">
        <v>437</v>
      </c>
      <c r="C23" s="363">
        <f t="shared" si="0"/>
        <v>-74.7</v>
      </c>
      <c r="D23" s="207">
        <v>-74.7</v>
      </c>
      <c r="E23" s="207"/>
      <c r="F23" s="207"/>
      <c r="G23" s="518"/>
      <c r="H23" s="354"/>
      <c r="I23" s="354"/>
    </row>
    <row r="24" spans="1:9" ht="18" customHeight="1">
      <c r="A24" s="295" t="s">
        <v>612</v>
      </c>
      <c r="B24" s="296" t="s">
        <v>444</v>
      </c>
      <c r="C24" s="363">
        <f t="shared" si="0"/>
        <v>-377.9</v>
      </c>
      <c r="D24" s="207">
        <v>-377.9</v>
      </c>
      <c r="E24" s="207"/>
      <c r="F24" s="207"/>
      <c r="G24" s="518"/>
      <c r="H24" s="354"/>
      <c r="I24" s="354"/>
    </row>
    <row r="25" spans="1:9" ht="19.5" customHeight="1">
      <c r="A25" s="295" t="s">
        <v>612</v>
      </c>
      <c r="B25" s="296" t="s">
        <v>438</v>
      </c>
      <c r="C25" s="363">
        <f t="shared" si="0"/>
        <v>-70.8</v>
      </c>
      <c r="D25" s="207">
        <v>-70.8</v>
      </c>
      <c r="E25" s="207"/>
      <c r="F25" s="207"/>
      <c r="G25" s="518"/>
      <c r="H25" s="354"/>
      <c r="I25" s="354"/>
    </row>
    <row r="26" spans="1:9" ht="18.75" customHeight="1">
      <c r="A26" s="295" t="s">
        <v>612</v>
      </c>
      <c r="B26" s="296" t="s">
        <v>439</v>
      </c>
      <c r="C26" s="363">
        <f t="shared" si="0"/>
        <v>-56.9</v>
      </c>
      <c r="D26" s="207">
        <v>-56.9</v>
      </c>
      <c r="E26" s="207"/>
      <c r="F26" s="207"/>
      <c r="G26" s="518"/>
      <c r="H26" s="354"/>
      <c r="I26" s="354"/>
    </row>
    <row r="27" spans="1:9" ht="24" customHeight="1">
      <c r="A27" s="295" t="s">
        <v>612</v>
      </c>
      <c r="B27" s="296" t="s">
        <v>445</v>
      </c>
      <c r="C27" s="363">
        <f t="shared" si="0"/>
        <v>-279.2</v>
      </c>
      <c r="D27" s="207">
        <v>-279.2</v>
      </c>
      <c r="E27" s="207"/>
      <c r="F27" s="207"/>
      <c r="G27" s="518"/>
      <c r="H27" s="354"/>
      <c r="I27" s="354"/>
    </row>
    <row r="28" spans="1:9" ht="21" customHeight="1">
      <c r="A28" s="295" t="s">
        <v>612</v>
      </c>
      <c r="B28" s="296" t="s">
        <v>446</v>
      </c>
      <c r="C28" s="363">
        <f t="shared" si="0"/>
        <v>-208.7</v>
      </c>
      <c r="D28" s="207">
        <v>-208.7</v>
      </c>
      <c r="E28" s="207"/>
      <c r="F28" s="207"/>
      <c r="G28" s="518"/>
      <c r="H28" s="354"/>
      <c r="I28" s="354"/>
    </row>
    <row r="29" spans="1:9" ht="18" customHeight="1">
      <c r="A29" s="295" t="s">
        <v>612</v>
      </c>
      <c r="B29" s="296" t="s">
        <v>447</v>
      </c>
      <c r="C29" s="363">
        <f t="shared" si="0"/>
        <v>-219.8</v>
      </c>
      <c r="D29" s="207">
        <v>-219.8</v>
      </c>
      <c r="E29" s="207"/>
      <c r="F29" s="207"/>
      <c r="G29" s="518"/>
      <c r="H29" s="354"/>
      <c r="I29" s="354"/>
    </row>
    <row r="30" spans="1:9" ht="24.75" customHeight="1">
      <c r="A30" s="295" t="s">
        <v>612</v>
      </c>
      <c r="B30" s="296" t="s">
        <v>448</v>
      </c>
      <c r="C30" s="363">
        <f t="shared" si="0"/>
        <v>-236.8</v>
      </c>
      <c r="D30" s="207">
        <v>-236.8</v>
      </c>
      <c r="E30" s="207"/>
      <c r="F30" s="207"/>
      <c r="G30" s="518"/>
      <c r="H30" s="354"/>
      <c r="I30" s="354"/>
    </row>
    <row r="31" spans="1:9" ht="22.5" customHeight="1">
      <c r="A31" s="295" t="s">
        <v>612</v>
      </c>
      <c r="B31" s="296" t="s">
        <v>449</v>
      </c>
      <c r="C31" s="363">
        <f t="shared" si="0"/>
        <v>-53.1</v>
      </c>
      <c r="D31" s="207">
        <v>-53.1</v>
      </c>
      <c r="E31" s="207"/>
      <c r="F31" s="207"/>
      <c r="G31" s="518"/>
      <c r="H31" s="354"/>
      <c r="I31" s="354"/>
    </row>
    <row r="32" spans="1:9" ht="19.5" customHeight="1">
      <c r="A32" s="295" t="s">
        <v>612</v>
      </c>
      <c r="B32" s="296" t="s">
        <v>450</v>
      </c>
      <c r="C32" s="363">
        <f t="shared" si="0"/>
        <v>6</v>
      </c>
      <c r="D32" s="207">
        <v>6</v>
      </c>
      <c r="E32" s="207"/>
      <c r="F32" s="207"/>
      <c r="G32" s="518"/>
      <c r="H32" s="354"/>
      <c r="I32" s="354"/>
    </row>
    <row r="33" spans="1:9" ht="19.5" customHeight="1">
      <c r="A33" s="295" t="s">
        <v>612</v>
      </c>
      <c r="B33" s="296" t="s">
        <v>451</v>
      </c>
      <c r="C33" s="363">
        <f t="shared" si="0"/>
        <v>-143.9</v>
      </c>
      <c r="D33" s="207">
        <v>-143.9</v>
      </c>
      <c r="E33" s="207"/>
      <c r="F33" s="207"/>
      <c r="G33" s="518"/>
      <c r="H33" s="354"/>
      <c r="I33" s="354"/>
    </row>
    <row r="34" spans="1:9" ht="19.5" customHeight="1">
      <c r="A34" s="295" t="s">
        <v>612</v>
      </c>
      <c r="B34" s="296" t="s">
        <v>452</v>
      </c>
      <c r="C34" s="363">
        <f t="shared" si="0"/>
        <v>-42.2</v>
      </c>
      <c r="D34" s="207">
        <v>-42.2</v>
      </c>
      <c r="E34" s="207"/>
      <c r="F34" s="207"/>
      <c r="G34" s="519"/>
      <c r="H34" s="354"/>
      <c r="I34" s="354"/>
    </row>
    <row r="35" spans="1:9" ht="48.75" customHeight="1">
      <c r="A35" s="295" t="s">
        <v>612</v>
      </c>
      <c r="B35" s="296" t="s">
        <v>453</v>
      </c>
      <c r="C35" s="363">
        <f t="shared" si="0"/>
        <v>5.9</v>
      </c>
      <c r="D35" s="207">
        <v>5.9</v>
      </c>
      <c r="E35" s="501"/>
      <c r="F35" s="501"/>
      <c r="G35" s="346" t="s">
        <v>458</v>
      </c>
      <c r="H35" s="354"/>
      <c r="I35" s="354"/>
    </row>
    <row r="36" spans="1:9" ht="24" customHeight="1">
      <c r="A36" s="295" t="s">
        <v>613</v>
      </c>
      <c r="B36" s="361" t="s">
        <v>957</v>
      </c>
      <c r="C36" s="363"/>
      <c r="D36" s="207"/>
      <c r="E36" s="501">
        <f>SUM(E37)</f>
        <v>-1194.5</v>
      </c>
      <c r="F36" s="501"/>
      <c r="G36" s="516" t="s">
        <v>652</v>
      </c>
      <c r="H36" s="354"/>
      <c r="I36" s="354"/>
    </row>
    <row r="37" spans="1:9" ht="48.75" customHeight="1">
      <c r="A37" s="295" t="s">
        <v>613</v>
      </c>
      <c r="B37" s="296" t="s">
        <v>765</v>
      </c>
      <c r="C37" s="363"/>
      <c r="D37" s="207"/>
      <c r="E37" s="501">
        <v>-1194.5</v>
      </c>
      <c r="F37" s="501"/>
      <c r="G37" s="516"/>
      <c r="H37" s="354"/>
      <c r="I37" s="354"/>
    </row>
    <row r="38" spans="1:9" ht="48.75" customHeight="1">
      <c r="A38" s="295" t="s">
        <v>431</v>
      </c>
      <c r="B38" s="296"/>
      <c r="C38" s="363"/>
      <c r="D38" s="207"/>
      <c r="E38" s="501"/>
      <c r="F38" s="501">
        <v>2433.6</v>
      </c>
      <c r="G38" s="293"/>
      <c r="H38" s="354"/>
      <c r="I38" s="354"/>
    </row>
    <row r="39" spans="1:9" s="360" customFormat="1" ht="23.25" customHeight="1">
      <c r="A39" s="294" t="s">
        <v>139</v>
      </c>
      <c r="B39" s="361" t="s">
        <v>547</v>
      </c>
      <c r="C39" s="206">
        <f>SUM(C42+C44+C40)</f>
        <v>865</v>
      </c>
      <c r="D39" s="206">
        <f>SUM(D42+D44+D40)</f>
        <v>68.5</v>
      </c>
      <c r="E39" s="206">
        <f>SUM(E42+E44+E40)</f>
        <v>0</v>
      </c>
      <c r="F39" s="206">
        <f>SUM(F42+F44+F40)</f>
        <v>796.5</v>
      </c>
      <c r="G39" s="357"/>
      <c r="H39" s="359"/>
      <c r="I39" s="359"/>
    </row>
    <row r="40" spans="1:9" ht="49.5" customHeight="1">
      <c r="A40" s="295" t="s">
        <v>697</v>
      </c>
      <c r="B40" s="296" t="s">
        <v>548</v>
      </c>
      <c r="C40" s="362">
        <f>SUM(D40+E40+F40)</f>
        <v>796.5</v>
      </c>
      <c r="D40" s="207"/>
      <c r="E40" s="207"/>
      <c r="F40" s="207">
        <v>796.5</v>
      </c>
      <c r="G40" s="346" t="s">
        <v>843</v>
      </c>
      <c r="H40" s="354"/>
      <c r="I40" s="354"/>
    </row>
    <row r="41" spans="1:9" ht="49.5" customHeight="1">
      <c r="A41" s="295" t="s">
        <v>797</v>
      </c>
      <c r="B41" s="296"/>
      <c r="C41" s="362"/>
      <c r="D41" s="207"/>
      <c r="E41" s="207"/>
      <c r="F41" s="207"/>
      <c r="G41" s="503"/>
      <c r="H41" s="354"/>
      <c r="I41" s="354"/>
    </row>
    <row r="42" spans="1:9" s="360" customFormat="1" ht="18.75" customHeight="1">
      <c r="A42" s="294" t="s">
        <v>742</v>
      </c>
      <c r="B42" s="361" t="s">
        <v>741</v>
      </c>
      <c r="C42" s="362">
        <f aca="true" t="shared" si="1" ref="C42:C47">SUM(D42+E42)</f>
        <v>50</v>
      </c>
      <c r="D42" s="206">
        <f>SUM(D43)</f>
        <v>50</v>
      </c>
      <c r="E42" s="206"/>
      <c r="F42" s="206"/>
      <c r="G42" s="517" t="s">
        <v>456</v>
      </c>
      <c r="H42" s="359"/>
      <c r="I42" s="359"/>
    </row>
    <row r="43" spans="1:9" ht="15.75" customHeight="1">
      <c r="A43" s="295" t="s">
        <v>253</v>
      </c>
      <c r="B43" s="296" t="s">
        <v>736</v>
      </c>
      <c r="C43" s="362">
        <f t="shared" si="1"/>
        <v>50</v>
      </c>
      <c r="D43" s="207">
        <v>50</v>
      </c>
      <c r="E43" s="207"/>
      <c r="F43" s="207"/>
      <c r="G43" s="518"/>
      <c r="H43" s="354"/>
      <c r="I43" s="354"/>
    </row>
    <row r="44" spans="1:9" s="360" customFormat="1" ht="20.25" customHeight="1">
      <c r="A44" s="294" t="s">
        <v>140</v>
      </c>
      <c r="B44" s="361" t="s">
        <v>149</v>
      </c>
      <c r="C44" s="362">
        <f t="shared" si="1"/>
        <v>18.5</v>
      </c>
      <c r="D44" s="206">
        <f>D45</f>
        <v>18.5</v>
      </c>
      <c r="E44" s="206"/>
      <c r="F44" s="206"/>
      <c r="G44" s="518"/>
      <c r="H44" s="359"/>
      <c r="I44" s="359"/>
    </row>
    <row r="45" spans="1:9" ht="18" customHeight="1">
      <c r="A45" s="295" t="s">
        <v>140</v>
      </c>
      <c r="B45" s="296" t="s">
        <v>454</v>
      </c>
      <c r="C45" s="362">
        <f t="shared" si="1"/>
        <v>18.5</v>
      </c>
      <c r="D45" s="207">
        <v>18.5</v>
      </c>
      <c r="E45" s="207"/>
      <c r="F45" s="207"/>
      <c r="G45" s="519"/>
      <c r="H45" s="354"/>
      <c r="I45" s="354"/>
    </row>
    <row r="46" spans="1:9" s="360" customFormat="1" ht="20.25" customHeight="1">
      <c r="A46" s="294" t="s">
        <v>626</v>
      </c>
      <c r="B46" s="297" t="s">
        <v>638</v>
      </c>
      <c r="C46" s="72">
        <f t="shared" si="1"/>
        <v>3574</v>
      </c>
      <c r="D46" s="206">
        <f>SUM(D47)</f>
        <v>0</v>
      </c>
      <c r="E46" s="206">
        <f>SUM(E47)</f>
        <v>3574</v>
      </c>
      <c r="F46" s="206">
        <f>SUM(F47)</f>
        <v>0</v>
      </c>
      <c r="G46" s="516" t="s">
        <v>21</v>
      </c>
      <c r="H46" s="359"/>
      <c r="I46" s="359"/>
    </row>
    <row r="47" spans="1:9" ht="74.25" customHeight="1">
      <c r="A47" s="295" t="s">
        <v>626</v>
      </c>
      <c r="B47" s="296" t="s">
        <v>455</v>
      </c>
      <c r="C47" s="184">
        <f t="shared" si="1"/>
        <v>3574</v>
      </c>
      <c r="D47" s="207"/>
      <c r="E47" s="207">
        <v>3574</v>
      </c>
      <c r="F47" s="207"/>
      <c r="G47" s="516"/>
      <c r="H47" s="354"/>
      <c r="I47" s="354"/>
    </row>
    <row r="48" spans="1:7" ht="26.25" customHeight="1">
      <c r="A48" s="532" t="s">
        <v>573</v>
      </c>
      <c r="B48" s="532"/>
      <c r="C48" s="364">
        <f>SUM(D48+E48+F48)</f>
        <v>-3433.600000000001</v>
      </c>
      <c r="D48" s="73">
        <f>SUM(D6+D8+D39+D46)</f>
        <v>-9043.2</v>
      </c>
      <c r="E48" s="73">
        <f>SUM(E8+E39+E46+E36)</f>
        <v>2379.5</v>
      </c>
      <c r="F48" s="73">
        <f>SUM(F8+F39+F46+F38)</f>
        <v>3230.1</v>
      </c>
      <c r="G48" s="349"/>
    </row>
    <row r="49" spans="4:6" ht="15">
      <c r="D49" s="365"/>
      <c r="E49" s="365"/>
      <c r="F49" s="365"/>
    </row>
    <row r="50" spans="4:6" ht="15">
      <c r="D50" s="365"/>
      <c r="E50" s="365"/>
      <c r="F50" s="365"/>
    </row>
    <row r="51" spans="4:6" ht="15">
      <c r="D51" s="365"/>
      <c r="E51" s="365"/>
      <c r="F51" s="365"/>
    </row>
    <row r="52" spans="4:6" ht="15">
      <c r="D52" s="365"/>
      <c r="E52" s="365"/>
      <c r="F52" s="365"/>
    </row>
    <row r="53" spans="4:6" ht="15">
      <c r="D53" s="365"/>
      <c r="E53" s="365"/>
      <c r="F53" s="365"/>
    </row>
    <row r="54" spans="4:6" ht="15">
      <c r="D54" s="365"/>
      <c r="E54" s="365"/>
      <c r="F54" s="365"/>
    </row>
    <row r="55" spans="4:6" ht="15">
      <c r="D55" s="365"/>
      <c r="E55" s="365"/>
      <c r="F55" s="365"/>
    </row>
    <row r="104" ht="15">
      <c r="A104" s="353"/>
    </row>
  </sheetData>
  <sheetProtection/>
  <mergeCells count="6">
    <mergeCell ref="G46:G47"/>
    <mergeCell ref="A48:B48"/>
    <mergeCell ref="G42:G45"/>
    <mergeCell ref="A2:G2"/>
    <mergeCell ref="G8:G34"/>
    <mergeCell ref="G36:G37"/>
  </mergeCells>
  <printOptions/>
  <pageMargins left="0.89" right="0.1968503937007874" top="0.31496062992125984" bottom="0.3937007874015748" header="0.5118110236220472" footer="0.5118110236220472"/>
  <pageSetup horizontalDpi="600" verticalDpi="600" orientation="portrait" paperSize="9" scale="7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99.57421875" style="0" customWidth="1"/>
    <col min="4" max="4" width="19.140625" style="0" customWidth="1"/>
  </cols>
  <sheetData>
    <row r="1" spans="1:4" ht="15.75">
      <c r="A1" s="16"/>
      <c r="B1" s="16" t="s">
        <v>386</v>
      </c>
      <c r="C1" s="16"/>
      <c r="D1" s="16"/>
    </row>
    <row r="2" spans="1:4" ht="15.75">
      <c r="A2" s="16"/>
      <c r="B2" s="16" t="s">
        <v>856</v>
      </c>
      <c r="C2" s="16"/>
      <c r="D2" s="16"/>
    </row>
    <row r="3" spans="1:4" ht="15.75">
      <c r="A3" s="16"/>
      <c r="B3" s="16" t="s">
        <v>857</v>
      </c>
      <c r="C3" s="16"/>
      <c r="D3" s="16"/>
    </row>
    <row r="4" spans="1:4" ht="15.75">
      <c r="A4" s="16"/>
      <c r="B4" s="16" t="s">
        <v>126</v>
      </c>
      <c r="C4" s="16"/>
      <c r="D4" s="16"/>
    </row>
    <row r="5" spans="1:4" ht="6" customHeight="1">
      <c r="A5" s="16"/>
      <c r="B5" s="16"/>
      <c r="C5" s="16"/>
      <c r="D5" s="16"/>
    </row>
    <row r="6" spans="1:4" ht="18" customHeight="1">
      <c r="A6" s="533" t="s">
        <v>702</v>
      </c>
      <c r="B6" s="533"/>
      <c r="C6" s="533"/>
      <c r="D6" s="533"/>
    </row>
    <row r="7" spans="1:4" ht="16.5" customHeight="1">
      <c r="A7" s="533" t="s">
        <v>150</v>
      </c>
      <c r="B7" s="533"/>
      <c r="C7" s="533"/>
      <c r="D7" s="533"/>
    </row>
    <row r="8" spans="1:4" ht="15.75">
      <c r="A8" s="533" t="s">
        <v>703</v>
      </c>
      <c r="B8" s="533"/>
      <c r="C8" s="533"/>
      <c r="D8" s="533"/>
    </row>
    <row r="9" spans="1:4" ht="16.5" thickBot="1">
      <c r="A9" s="16"/>
      <c r="B9" s="16"/>
      <c r="C9" s="16"/>
      <c r="D9" s="16" t="s">
        <v>704</v>
      </c>
    </row>
    <row r="10" spans="1:4" ht="24" customHeight="1" thickBot="1">
      <c r="A10" s="43" t="s">
        <v>863</v>
      </c>
      <c r="B10" s="44" t="s">
        <v>311</v>
      </c>
      <c r="C10" s="44" t="s">
        <v>312</v>
      </c>
      <c r="D10" s="45" t="s">
        <v>705</v>
      </c>
    </row>
    <row r="11" spans="1:4" ht="16.5" thickBot="1">
      <c r="A11" s="47">
        <v>1</v>
      </c>
      <c r="B11" s="48">
        <v>2</v>
      </c>
      <c r="C11" s="48">
        <v>3</v>
      </c>
      <c r="D11" s="49">
        <v>4</v>
      </c>
    </row>
    <row r="12" spans="1:4" ht="24" customHeight="1">
      <c r="A12" s="46" t="s">
        <v>303</v>
      </c>
      <c r="B12" s="51" t="s">
        <v>847</v>
      </c>
      <c r="C12" s="51"/>
      <c r="D12" s="183">
        <f>SUM(D13:D19)</f>
        <v>304165.10000000003</v>
      </c>
    </row>
    <row r="13" spans="1:4" ht="33" customHeight="1">
      <c r="A13" s="41" t="s">
        <v>706</v>
      </c>
      <c r="B13" s="52" t="s">
        <v>847</v>
      </c>
      <c r="C13" s="52" t="s">
        <v>849</v>
      </c>
      <c r="D13" s="19">
        <f>SUM('Анал.табл.'!S14)</f>
        <v>3833.8</v>
      </c>
    </row>
    <row r="14" spans="1:4" ht="31.5" customHeight="1">
      <c r="A14" s="41" t="s">
        <v>707</v>
      </c>
      <c r="B14" s="52" t="s">
        <v>847</v>
      </c>
      <c r="C14" s="52" t="s">
        <v>850</v>
      </c>
      <c r="D14" s="19">
        <f>SUM('Анал.табл.'!S16)</f>
        <v>17085.9</v>
      </c>
    </row>
    <row r="15" spans="1:4" ht="33" customHeight="1">
      <c r="A15" s="41" t="s">
        <v>708</v>
      </c>
      <c r="B15" s="52" t="s">
        <v>847</v>
      </c>
      <c r="C15" s="52" t="s">
        <v>885</v>
      </c>
      <c r="D15" s="19">
        <f>SUM('Анал.табл.'!S20)</f>
        <v>181227.1</v>
      </c>
    </row>
    <row r="16" spans="1:4" ht="15.75" customHeight="1">
      <c r="A16" s="41" t="s">
        <v>528</v>
      </c>
      <c r="B16" s="52" t="s">
        <v>847</v>
      </c>
      <c r="C16" s="52" t="s">
        <v>152</v>
      </c>
      <c r="D16" s="19">
        <f>'Анал.табл.'!S22</f>
        <v>2.2</v>
      </c>
    </row>
    <row r="17" spans="1:4" ht="28.5" customHeight="1">
      <c r="A17" s="41" t="s">
        <v>712</v>
      </c>
      <c r="B17" s="52" t="s">
        <v>847</v>
      </c>
      <c r="C17" s="52" t="s">
        <v>886</v>
      </c>
      <c r="D17" s="19">
        <f>SUM('Анал.табл.'!S24)</f>
        <v>39546.9</v>
      </c>
    </row>
    <row r="18" spans="1:4" ht="18" customHeight="1">
      <c r="A18" s="41" t="s">
        <v>713</v>
      </c>
      <c r="B18" s="52" t="s">
        <v>847</v>
      </c>
      <c r="C18" s="52">
        <v>11</v>
      </c>
      <c r="D18" s="19">
        <f>SUM('Анал.табл.'!S28)</f>
        <v>2066.2</v>
      </c>
    </row>
    <row r="19" spans="1:4" ht="18" customHeight="1">
      <c r="A19" s="41" t="s">
        <v>539</v>
      </c>
      <c r="B19" s="52" t="s">
        <v>847</v>
      </c>
      <c r="C19" s="52">
        <v>13</v>
      </c>
      <c r="D19" s="19">
        <f>SUM('Анал.табл.'!S30)</f>
        <v>60403</v>
      </c>
    </row>
    <row r="20" spans="1:4" ht="19.5" customHeight="1">
      <c r="A20" s="40" t="s">
        <v>315</v>
      </c>
      <c r="B20" s="53" t="s">
        <v>850</v>
      </c>
      <c r="C20" s="53"/>
      <c r="D20" s="18">
        <f>SUM(D21:D23)</f>
        <v>149850.1</v>
      </c>
    </row>
    <row r="21" spans="1:4" ht="18" customHeight="1">
      <c r="A21" s="41" t="s">
        <v>1029</v>
      </c>
      <c r="B21" s="52" t="s">
        <v>850</v>
      </c>
      <c r="C21" s="52" t="s">
        <v>849</v>
      </c>
      <c r="D21" s="19">
        <f>SUM('Анал.табл.'!S44)</f>
        <v>140592.7</v>
      </c>
    </row>
    <row r="22" spans="1:4" ht="30" customHeight="1">
      <c r="A22" s="41" t="s">
        <v>951</v>
      </c>
      <c r="B22" s="52" t="s">
        <v>850</v>
      </c>
      <c r="C22" s="52" t="s">
        <v>151</v>
      </c>
      <c r="D22" s="19">
        <f>SUM('Анал.табл.'!S60)</f>
        <v>9071.3</v>
      </c>
    </row>
    <row r="23" spans="1:4" ht="18.75" customHeight="1">
      <c r="A23" s="85" t="s">
        <v>579</v>
      </c>
      <c r="B23" s="52" t="s">
        <v>850</v>
      </c>
      <c r="C23" s="52" t="s">
        <v>156</v>
      </c>
      <c r="D23" s="19">
        <f>SUM('Анал.табл.'!S63)</f>
        <v>186.1</v>
      </c>
    </row>
    <row r="24" spans="1:4" ht="19.5" customHeight="1">
      <c r="A24" s="40" t="s">
        <v>607</v>
      </c>
      <c r="B24" s="53" t="s">
        <v>885</v>
      </c>
      <c r="C24" s="53"/>
      <c r="D24" s="18">
        <f>SUM(D26:D30)+D25</f>
        <v>75665.4</v>
      </c>
    </row>
    <row r="25" spans="1:4" ht="19.5" customHeight="1">
      <c r="A25" s="85" t="s">
        <v>955</v>
      </c>
      <c r="B25" s="52" t="s">
        <v>885</v>
      </c>
      <c r="C25" s="52" t="s">
        <v>847</v>
      </c>
      <c r="D25" s="19">
        <f>SUM('Анал.табл.'!S66)</f>
        <v>4781.4</v>
      </c>
    </row>
    <row r="26" spans="1:4" ht="17.25" customHeight="1">
      <c r="A26" s="41" t="s">
        <v>957</v>
      </c>
      <c r="B26" s="52" t="s">
        <v>885</v>
      </c>
      <c r="C26" s="52" t="s">
        <v>152</v>
      </c>
      <c r="D26" s="19">
        <f>SUM('Анал.табл.'!S96)</f>
        <v>8849.099999999999</v>
      </c>
    </row>
    <row r="27" spans="1:4" ht="17.25" customHeight="1">
      <c r="A27" s="41" t="s">
        <v>958</v>
      </c>
      <c r="B27" s="52" t="s">
        <v>885</v>
      </c>
      <c r="C27" s="52" t="s">
        <v>167</v>
      </c>
      <c r="D27" s="19">
        <f>SUM('Анал.табл.'!S99)</f>
        <v>5094.7</v>
      </c>
    </row>
    <row r="28" spans="1:4" ht="18" customHeight="1">
      <c r="A28" s="41" t="s">
        <v>608</v>
      </c>
      <c r="B28" s="52" t="s">
        <v>885</v>
      </c>
      <c r="C28" s="52" t="s">
        <v>151</v>
      </c>
      <c r="D28" s="19">
        <f>SUM('Анал.табл.'!S101)</f>
        <v>0</v>
      </c>
    </row>
    <row r="29" spans="1:4" ht="18" customHeight="1">
      <c r="A29" s="41" t="s">
        <v>962</v>
      </c>
      <c r="B29" s="52" t="s">
        <v>885</v>
      </c>
      <c r="C29" s="52">
        <v>10</v>
      </c>
      <c r="D29" s="19">
        <f>SUM('Анал.табл.'!S103)</f>
        <v>23467</v>
      </c>
    </row>
    <row r="30" spans="1:4" ht="18" customHeight="1">
      <c r="A30" s="41" t="s">
        <v>146</v>
      </c>
      <c r="B30" s="52" t="s">
        <v>885</v>
      </c>
      <c r="C30" s="52">
        <v>12</v>
      </c>
      <c r="D30" s="19">
        <f>SUM('Анал.табл.'!S115)</f>
        <v>33473.200000000004</v>
      </c>
    </row>
    <row r="31" spans="1:4" ht="19.5" customHeight="1">
      <c r="A31" s="40" t="s">
        <v>596</v>
      </c>
      <c r="B31" s="53" t="s">
        <v>152</v>
      </c>
      <c r="C31" s="53"/>
      <c r="D31" s="18">
        <f>SUM(D32:D34)</f>
        <v>605928.6</v>
      </c>
    </row>
    <row r="32" spans="1:4" ht="20.25" customHeight="1">
      <c r="A32" s="41" t="s">
        <v>1048</v>
      </c>
      <c r="B32" s="52" t="s">
        <v>152</v>
      </c>
      <c r="C32" s="52" t="s">
        <v>847</v>
      </c>
      <c r="D32" s="19">
        <f>SUM('Анал.табл.'!S124)</f>
        <v>315383.2</v>
      </c>
    </row>
    <row r="33" spans="1:4" ht="18" customHeight="1">
      <c r="A33" s="41" t="s">
        <v>1050</v>
      </c>
      <c r="B33" s="52" t="s">
        <v>152</v>
      </c>
      <c r="C33" s="52" t="s">
        <v>849</v>
      </c>
      <c r="D33" s="19">
        <f>SUM('Анал.табл.'!S141)</f>
        <v>145462.5</v>
      </c>
    </row>
    <row r="34" spans="1:4" ht="18" customHeight="1">
      <c r="A34" s="41" t="s">
        <v>544</v>
      </c>
      <c r="B34" s="52" t="s">
        <v>152</v>
      </c>
      <c r="C34" s="52" t="s">
        <v>850</v>
      </c>
      <c r="D34" s="19">
        <f>SUM('Анал.табл.'!S152)</f>
        <v>145082.9</v>
      </c>
    </row>
    <row r="35" spans="1:4" ht="18.75" customHeight="1">
      <c r="A35" s="40" t="s">
        <v>598</v>
      </c>
      <c r="B35" s="53" t="s">
        <v>168</v>
      </c>
      <c r="C35" s="53"/>
      <c r="D35" s="18">
        <f>SUM(D36+D37+D38+D39)</f>
        <v>1598702.9</v>
      </c>
    </row>
    <row r="36" spans="1:4" ht="18.75" customHeight="1">
      <c r="A36" s="41" t="s">
        <v>548</v>
      </c>
      <c r="B36" s="52" t="s">
        <v>168</v>
      </c>
      <c r="C36" s="52" t="s">
        <v>847</v>
      </c>
      <c r="D36" s="19">
        <f>SUM('Анал.табл.'!S162)</f>
        <v>562667.8999999999</v>
      </c>
    </row>
    <row r="37" spans="1:4" ht="18" customHeight="1">
      <c r="A37" s="41" t="s">
        <v>137</v>
      </c>
      <c r="B37" s="52" t="s">
        <v>168</v>
      </c>
      <c r="C37" s="52" t="s">
        <v>849</v>
      </c>
      <c r="D37" s="19">
        <f>SUM('Анал.табл.'!S194)</f>
        <v>834077.4</v>
      </c>
    </row>
    <row r="38" spans="1:4" ht="19.5" customHeight="1">
      <c r="A38" s="41" t="s">
        <v>242</v>
      </c>
      <c r="B38" s="52" t="s">
        <v>168</v>
      </c>
      <c r="C38" s="52" t="s">
        <v>168</v>
      </c>
      <c r="D38" s="19">
        <f>SUM('Анал.табл.'!S281)</f>
        <v>62623.10000000001</v>
      </c>
    </row>
    <row r="39" spans="1:4" ht="19.5" customHeight="1">
      <c r="A39" s="41" t="s">
        <v>599</v>
      </c>
      <c r="B39" s="52" t="s">
        <v>168</v>
      </c>
      <c r="C39" s="52" t="s">
        <v>151</v>
      </c>
      <c r="D39" s="19">
        <f>SUM('Анал.табл.'!S243)</f>
        <v>139334.5</v>
      </c>
    </row>
    <row r="40" spans="1:4" ht="18.75" customHeight="1">
      <c r="A40" s="40" t="s">
        <v>603</v>
      </c>
      <c r="B40" s="53" t="s">
        <v>167</v>
      </c>
      <c r="C40" s="53"/>
      <c r="D40" s="18">
        <f>SUM(D41)</f>
        <v>237050.7</v>
      </c>
    </row>
    <row r="41" spans="1:4" ht="20.25" customHeight="1">
      <c r="A41" s="41" t="s">
        <v>634</v>
      </c>
      <c r="B41" s="52" t="s">
        <v>167</v>
      </c>
      <c r="C41" s="52" t="s">
        <v>847</v>
      </c>
      <c r="D41" s="19">
        <f>SUM('Анал.табл.'!S310)</f>
        <v>237050.7</v>
      </c>
    </row>
    <row r="42" spans="1:4" ht="19.5" customHeight="1">
      <c r="A42" s="40" t="s">
        <v>299</v>
      </c>
      <c r="B42" s="53" t="s">
        <v>151</v>
      </c>
      <c r="C42" s="53"/>
      <c r="D42" s="18">
        <f>SUM('Анал.табл.'!S351)</f>
        <v>551788.8999999999</v>
      </c>
    </row>
    <row r="43" spans="1:4" ht="18.75" customHeight="1">
      <c r="A43" s="41" t="s">
        <v>1100</v>
      </c>
      <c r="B43" s="52" t="s">
        <v>151</v>
      </c>
      <c r="C43" s="52" t="s">
        <v>847</v>
      </c>
      <c r="D43" s="19">
        <f>SUM('Анал.табл.'!S352)</f>
        <v>419114.7</v>
      </c>
    </row>
    <row r="44" spans="1:4" ht="19.5" customHeight="1">
      <c r="A44" s="41" t="s">
        <v>111</v>
      </c>
      <c r="B44" s="52" t="s">
        <v>151</v>
      </c>
      <c r="C44" s="52" t="s">
        <v>849</v>
      </c>
      <c r="D44" s="19">
        <f>SUM('Анал.табл.'!S362)</f>
        <v>37372.8</v>
      </c>
    </row>
    <row r="45" spans="1:4" ht="18.75" customHeight="1">
      <c r="A45" s="41" t="s">
        <v>112</v>
      </c>
      <c r="B45" s="52" t="s">
        <v>151</v>
      </c>
      <c r="C45" s="52" t="s">
        <v>885</v>
      </c>
      <c r="D45" s="19">
        <f>SUM('Анал.табл.'!S366)</f>
        <v>5997.800000000001</v>
      </c>
    </row>
    <row r="46" spans="1:4" ht="18.75" customHeight="1">
      <c r="A46" s="41" t="s">
        <v>760</v>
      </c>
      <c r="B46" s="52" t="s">
        <v>151</v>
      </c>
      <c r="C46" s="52" t="s">
        <v>151</v>
      </c>
      <c r="D46" s="19">
        <f>SUM('Анал.табл.'!S373)</f>
        <v>89303.6</v>
      </c>
    </row>
    <row r="47" spans="1:4" ht="20.25" customHeight="1">
      <c r="A47" s="40" t="s">
        <v>300</v>
      </c>
      <c r="B47" s="53">
        <v>10</v>
      </c>
      <c r="C47" s="53"/>
      <c r="D47" s="18">
        <f>SUM(D48:D52)</f>
        <v>156695.09999999998</v>
      </c>
    </row>
    <row r="48" spans="1:4" ht="18" customHeight="1">
      <c r="A48" s="41" t="s">
        <v>714</v>
      </c>
      <c r="B48" s="52">
        <v>10</v>
      </c>
      <c r="C48" s="52" t="s">
        <v>847</v>
      </c>
      <c r="D48" s="19">
        <f>SUM('Анал.табл.'!S376)</f>
        <v>4438.4</v>
      </c>
    </row>
    <row r="49" spans="1:4" ht="18" customHeight="1">
      <c r="A49" s="41" t="s">
        <v>715</v>
      </c>
      <c r="B49" s="52">
        <v>10</v>
      </c>
      <c r="C49" s="52" t="s">
        <v>849</v>
      </c>
      <c r="D49" s="19">
        <f>SUM('Анал.табл.'!S377)</f>
        <v>1183.7</v>
      </c>
    </row>
    <row r="50" spans="1:4" ht="17.25" customHeight="1">
      <c r="A50" s="41" t="s">
        <v>638</v>
      </c>
      <c r="B50" s="52">
        <v>10</v>
      </c>
      <c r="C50" s="52" t="s">
        <v>850</v>
      </c>
      <c r="D50" s="19">
        <f>SUM('Анал.табл.'!S378)</f>
        <v>59312.8</v>
      </c>
    </row>
    <row r="51" spans="1:4" ht="18.75" customHeight="1">
      <c r="A51" s="41" t="s">
        <v>686</v>
      </c>
      <c r="B51" s="52">
        <v>10</v>
      </c>
      <c r="C51" s="52" t="s">
        <v>885</v>
      </c>
      <c r="D51" s="19">
        <f>SUM('Анал.табл.'!S399)</f>
        <v>80194.4</v>
      </c>
    </row>
    <row r="52" spans="1:4" ht="19.5" customHeight="1">
      <c r="A52" s="41" t="s">
        <v>699</v>
      </c>
      <c r="B52" s="52">
        <v>10</v>
      </c>
      <c r="C52" s="52" t="s">
        <v>886</v>
      </c>
      <c r="D52" s="19">
        <f>SUM('Анал.табл.'!S403)</f>
        <v>11565.8</v>
      </c>
    </row>
    <row r="53" spans="1:6" ht="19.5" customHeight="1">
      <c r="A53" s="40" t="s">
        <v>301</v>
      </c>
      <c r="B53" s="53">
        <v>11</v>
      </c>
      <c r="C53" s="53"/>
      <c r="D53" s="18">
        <f>SUM('Анал.табл.'!S405)</f>
        <v>75072.3</v>
      </c>
      <c r="F53" s="29"/>
    </row>
    <row r="54" spans="1:4" ht="20.25" customHeight="1">
      <c r="A54" s="41" t="s">
        <v>716</v>
      </c>
      <c r="B54" s="52">
        <v>11</v>
      </c>
      <c r="C54" s="52" t="s">
        <v>847</v>
      </c>
      <c r="D54" s="19">
        <f>SUM('Анал.табл.'!S406)</f>
        <v>41438.100000000006</v>
      </c>
    </row>
    <row r="55" spans="1:4" ht="19.5" customHeight="1">
      <c r="A55" s="41" t="s">
        <v>477</v>
      </c>
      <c r="B55" s="52">
        <v>11</v>
      </c>
      <c r="C55" s="52" t="s">
        <v>849</v>
      </c>
      <c r="D55" s="19">
        <f>SUM('Анал.табл.'!S411)</f>
        <v>14158.5</v>
      </c>
    </row>
    <row r="56" spans="1:4" ht="19.5" customHeight="1">
      <c r="A56" s="41" t="s">
        <v>478</v>
      </c>
      <c r="B56" s="52">
        <v>11</v>
      </c>
      <c r="C56" s="52" t="s">
        <v>152</v>
      </c>
      <c r="D56" s="19">
        <f>SUM('Анал.табл.'!S414)</f>
        <v>19755.7</v>
      </c>
    </row>
    <row r="57" spans="1:4" ht="18.75" customHeight="1">
      <c r="A57" s="40" t="s">
        <v>255</v>
      </c>
      <c r="B57" s="53">
        <v>12</v>
      </c>
      <c r="C57" s="53"/>
      <c r="D57" s="18">
        <f>SUM(D58)</f>
        <v>9134.1</v>
      </c>
    </row>
    <row r="58" spans="1:4" ht="20.25" customHeight="1">
      <c r="A58" s="41" t="s">
        <v>256</v>
      </c>
      <c r="B58" s="52">
        <v>12</v>
      </c>
      <c r="C58" s="52" t="s">
        <v>849</v>
      </c>
      <c r="D58" s="19">
        <f>SUM('Анал.табл.'!S419)</f>
        <v>9134.1</v>
      </c>
    </row>
    <row r="59" spans="1:4" ht="21" customHeight="1">
      <c r="A59" s="40" t="s">
        <v>270</v>
      </c>
      <c r="B59" s="53">
        <v>13</v>
      </c>
      <c r="C59" s="53"/>
      <c r="D59" s="18">
        <f>SUM(D60)</f>
        <v>1120</v>
      </c>
    </row>
    <row r="60" spans="1:4" ht="19.5" customHeight="1">
      <c r="A60" s="41" t="s">
        <v>271</v>
      </c>
      <c r="B60" s="52">
        <v>13</v>
      </c>
      <c r="C60" s="52" t="s">
        <v>847</v>
      </c>
      <c r="D60" s="19">
        <f>SUM('Анал.табл.'!S421)</f>
        <v>1120</v>
      </c>
    </row>
    <row r="61" spans="1:4" ht="23.25" customHeight="1" thickBot="1">
      <c r="A61" s="42" t="s">
        <v>281</v>
      </c>
      <c r="B61" s="50"/>
      <c r="C61" s="50"/>
      <c r="D61" s="84">
        <f>SUM(D57+D53+D59+D47+D42+D40+D35+D31+D24+D20+D12)</f>
        <v>3765173.2</v>
      </c>
    </row>
    <row r="62" spans="1:4" ht="8.25" customHeight="1">
      <c r="A62" s="16"/>
      <c r="B62" s="16"/>
      <c r="C62" s="16"/>
      <c r="D62" s="16"/>
    </row>
    <row r="63" spans="1:4" ht="15.75">
      <c r="A63" s="16"/>
      <c r="B63" s="16"/>
      <c r="C63" s="16"/>
      <c r="D63" s="16"/>
    </row>
    <row r="64" spans="1:4" ht="15.75">
      <c r="A64" s="16"/>
      <c r="B64" s="16"/>
      <c r="C64" s="16"/>
      <c r="D64" s="16"/>
    </row>
    <row r="65" spans="1:4" ht="15.75">
      <c r="A65" s="16"/>
      <c r="B65" s="16"/>
      <c r="C65" s="16"/>
      <c r="D65" s="16"/>
    </row>
    <row r="66" spans="1:4" ht="15.75">
      <c r="A66" s="16"/>
      <c r="B66" s="16"/>
      <c r="C66" s="16"/>
      <c r="D66" s="16"/>
    </row>
  </sheetData>
  <sheetProtection/>
  <mergeCells count="3">
    <mergeCell ref="A6:D6"/>
    <mergeCell ref="A7:D7"/>
    <mergeCell ref="A8:D8"/>
  </mergeCells>
  <printOptions/>
  <pageMargins left="0.75" right="0.19" top="0.29" bottom="0.28" header="0.17" footer="0.19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743"/>
  <sheetViews>
    <sheetView view="pageBreakPreview" zoomScale="75" zoomScaleSheetLayoutView="75" zoomScalePageLayoutView="0" workbookViewId="0" topLeftCell="A374">
      <selection activeCell="I398" sqref="I398"/>
    </sheetView>
  </sheetViews>
  <sheetFormatPr defaultColWidth="9.140625" defaultRowHeight="12.75"/>
  <cols>
    <col min="1" max="1" width="69.421875" style="616" customWidth="1"/>
    <col min="2" max="2" width="8.140625" style="616" customWidth="1"/>
    <col min="3" max="3" width="6.00390625" style="616" customWidth="1"/>
    <col min="4" max="4" width="6.140625" style="616" customWidth="1"/>
    <col min="5" max="5" width="12.57421875" style="616" customWidth="1"/>
    <col min="6" max="6" width="6.7109375" style="616" customWidth="1"/>
    <col min="7" max="7" width="15.421875" style="616" customWidth="1"/>
    <col min="8" max="8" width="15.8515625" style="616" customWidth="1"/>
    <col min="9" max="9" width="16.421875" style="616" customWidth="1"/>
    <col min="10" max="10" width="17.00390625" style="616" customWidth="1"/>
    <col min="11" max="11" width="14.140625" style="616" bestFit="1" customWidth="1"/>
    <col min="12" max="16384" width="9.140625" style="616" customWidth="1"/>
  </cols>
  <sheetData>
    <row r="1" spans="1:9" ht="18.75" customHeight="1">
      <c r="A1" s="57"/>
      <c r="B1" s="57"/>
      <c r="C1" s="57"/>
      <c r="D1" s="57"/>
      <c r="E1" s="57"/>
      <c r="F1" s="57"/>
      <c r="G1" s="57"/>
      <c r="H1" s="615" t="s">
        <v>1001</v>
      </c>
      <c r="I1" s="615"/>
    </row>
    <row r="2" spans="1:9" ht="15.75">
      <c r="A2" s="57"/>
      <c r="B2" s="57"/>
      <c r="C2" s="57"/>
      <c r="D2" s="57"/>
      <c r="E2" s="57"/>
      <c r="F2" s="57"/>
      <c r="G2" s="57"/>
      <c r="H2" s="615" t="s">
        <v>567</v>
      </c>
      <c r="I2" s="615"/>
    </row>
    <row r="3" spans="1:9" ht="15.75">
      <c r="A3" s="57"/>
      <c r="B3" s="57"/>
      <c r="C3" s="57"/>
      <c r="D3" s="57"/>
      <c r="E3" s="57"/>
      <c r="F3" s="57"/>
      <c r="G3" s="57"/>
      <c r="H3" s="615" t="s">
        <v>857</v>
      </c>
      <c r="I3" s="615"/>
    </row>
    <row r="4" spans="1:9" ht="23.25" customHeight="1">
      <c r="A4" s="57"/>
      <c r="B4" s="57"/>
      <c r="C4" s="57"/>
      <c r="D4" s="57"/>
      <c r="E4" s="57"/>
      <c r="F4" s="57"/>
      <c r="G4" s="57"/>
      <c r="H4" s="615" t="s">
        <v>127</v>
      </c>
      <c r="I4" s="615"/>
    </row>
    <row r="5" spans="1:9" ht="12.75" customHeight="1">
      <c r="A5" s="57"/>
      <c r="B5" s="57"/>
      <c r="C5" s="57"/>
      <c r="D5" s="57"/>
      <c r="E5" s="57"/>
      <c r="F5" s="57"/>
      <c r="G5" s="57"/>
      <c r="H5" s="57"/>
      <c r="I5" s="57"/>
    </row>
    <row r="6" spans="1:9" s="477" customFormat="1" ht="41.25" customHeight="1">
      <c r="A6" s="617" t="s">
        <v>128</v>
      </c>
      <c r="B6" s="618"/>
      <c r="C6" s="618"/>
      <c r="D6" s="618"/>
      <c r="E6" s="618"/>
      <c r="F6" s="618"/>
      <c r="G6" s="618"/>
      <c r="H6" s="618"/>
      <c r="I6" s="618"/>
    </row>
    <row r="7" spans="1:9" ht="6.75" customHeight="1">
      <c r="A7" s="57"/>
      <c r="B7" s="57"/>
      <c r="C7" s="57"/>
      <c r="D7" s="57"/>
      <c r="E7" s="57"/>
      <c r="F7" s="57"/>
      <c r="G7" s="57"/>
      <c r="H7" s="57"/>
      <c r="I7" s="57"/>
    </row>
    <row r="8" spans="1:9" s="477" customFormat="1" ht="18.75" customHeight="1">
      <c r="A8" s="534" t="s">
        <v>317</v>
      </c>
      <c r="B8" s="534" t="s">
        <v>318</v>
      </c>
      <c r="C8" s="534"/>
      <c r="D8" s="534"/>
      <c r="E8" s="534"/>
      <c r="F8" s="534"/>
      <c r="G8" s="534" t="s">
        <v>1052</v>
      </c>
      <c r="H8" s="534" t="s">
        <v>1053</v>
      </c>
      <c r="I8" s="535"/>
    </row>
    <row r="9" spans="1:9" s="477" customFormat="1" ht="149.25" customHeight="1">
      <c r="A9" s="534"/>
      <c r="B9" s="303" t="s">
        <v>592</v>
      </c>
      <c r="C9" s="303" t="s">
        <v>865</v>
      </c>
      <c r="D9" s="303" t="s">
        <v>867</v>
      </c>
      <c r="E9" s="303" t="s">
        <v>864</v>
      </c>
      <c r="F9" s="303" t="s">
        <v>1054</v>
      </c>
      <c r="G9" s="534"/>
      <c r="H9" s="303" t="s">
        <v>279</v>
      </c>
      <c r="I9" s="303" t="s">
        <v>1055</v>
      </c>
    </row>
    <row r="10" spans="1:9" ht="18.75" customHeight="1">
      <c r="A10" s="619">
        <v>1</v>
      </c>
      <c r="B10" s="619">
        <v>2</v>
      </c>
      <c r="C10" s="619">
        <v>3</v>
      </c>
      <c r="D10" s="619">
        <v>4</v>
      </c>
      <c r="E10" s="619">
        <v>5</v>
      </c>
      <c r="F10" s="619">
        <v>6</v>
      </c>
      <c r="G10" s="619">
        <v>7</v>
      </c>
      <c r="H10" s="619">
        <v>8</v>
      </c>
      <c r="I10" s="619">
        <v>9</v>
      </c>
    </row>
    <row r="11" spans="1:10" ht="25.5" customHeight="1">
      <c r="A11" s="605" t="s">
        <v>1056</v>
      </c>
      <c r="B11" s="93" t="s">
        <v>594</v>
      </c>
      <c r="C11" s="93"/>
      <c r="D11" s="93"/>
      <c r="E11" s="93"/>
      <c r="F11" s="93"/>
      <c r="G11" s="111">
        <f>SUM(H11:I11)</f>
        <v>24760.9</v>
      </c>
      <c r="H11" s="111">
        <f>SUM(H12+H25)</f>
        <v>24760.9</v>
      </c>
      <c r="I11" s="128"/>
      <c r="J11" s="620"/>
    </row>
    <row r="12" spans="1:10" ht="24" customHeight="1">
      <c r="A12" s="606" t="s">
        <v>303</v>
      </c>
      <c r="B12" s="621" t="s">
        <v>594</v>
      </c>
      <c r="C12" s="621" t="s">
        <v>847</v>
      </c>
      <c r="D12" s="621"/>
      <c r="E12" s="621"/>
      <c r="F12" s="621"/>
      <c r="G12" s="128">
        <f>SUM(H12:I12)</f>
        <v>24712.9</v>
      </c>
      <c r="H12" s="128">
        <f>SUM(H13+H20)</f>
        <v>24712.9</v>
      </c>
      <c r="I12" s="128"/>
      <c r="J12" s="620"/>
    </row>
    <row r="13" spans="1:9" ht="39" customHeight="1">
      <c r="A13" s="606" t="s">
        <v>1057</v>
      </c>
      <c r="B13" s="621" t="s">
        <v>594</v>
      </c>
      <c r="C13" s="621" t="s">
        <v>847</v>
      </c>
      <c r="D13" s="621" t="s">
        <v>850</v>
      </c>
      <c r="E13" s="621"/>
      <c r="F13" s="621"/>
      <c r="G13" s="128">
        <f aca="true" t="shared" si="0" ref="G13:G64">SUM(H13:I13)</f>
        <v>17085.9</v>
      </c>
      <c r="H13" s="128">
        <f>SUM(H14+H16+H18)</f>
        <v>17085.9</v>
      </c>
      <c r="I13" s="128"/>
    </row>
    <row r="14" spans="1:9" ht="18.75" customHeight="1">
      <c r="A14" s="606" t="s">
        <v>1060</v>
      </c>
      <c r="B14" s="621" t="s">
        <v>594</v>
      </c>
      <c r="C14" s="621" t="s">
        <v>847</v>
      </c>
      <c r="D14" s="621" t="s">
        <v>850</v>
      </c>
      <c r="E14" s="621" t="s">
        <v>364</v>
      </c>
      <c r="F14" s="621"/>
      <c r="G14" s="128">
        <f t="shared" si="0"/>
        <v>11864.5</v>
      </c>
      <c r="H14" s="128">
        <f>SUM(H15)</f>
        <v>11864.5</v>
      </c>
      <c r="I14" s="128"/>
    </row>
    <row r="15" spans="1:9" ht="18.75" customHeight="1">
      <c r="A15" s="606" t="s">
        <v>1061</v>
      </c>
      <c r="B15" s="621" t="s">
        <v>594</v>
      </c>
      <c r="C15" s="621" t="s">
        <v>847</v>
      </c>
      <c r="D15" s="621" t="s">
        <v>850</v>
      </c>
      <c r="E15" s="621" t="s">
        <v>364</v>
      </c>
      <c r="F15" s="621">
        <v>500</v>
      </c>
      <c r="G15" s="128">
        <f t="shared" si="0"/>
        <v>11864.5</v>
      </c>
      <c r="H15" s="128">
        <f>SUM('Анал.табл.'!T19)</f>
        <v>11864.5</v>
      </c>
      <c r="I15" s="128"/>
    </row>
    <row r="16" spans="1:9" ht="18.75" customHeight="1">
      <c r="A16" s="606" t="s">
        <v>1068</v>
      </c>
      <c r="B16" s="621" t="s">
        <v>594</v>
      </c>
      <c r="C16" s="621" t="s">
        <v>847</v>
      </c>
      <c r="D16" s="621" t="s">
        <v>850</v>
      </c>
      <c r="E16" s="621" t="s">
        <v>172</v>
      </c>
      <c r="F16" s="621"/>
      <c r="G16" s="128">
        <f t="shared" si="0"/>
        <v>3567.1</v>
      </c>
      <c r="H16" s="128">
        <f>SUM(H17)</f>
        <v>3567.1</v>
      </c>
      <c r="I16" s="128"/>
    </row>
    <row r="17" spans="1:9" ht="18.75" customHeight="1">
      <c r="A17" s="606" t="s">
        <v>1061</v>
      </c>
      <c r="B17" s="621" t="s">
        <v>594</v>
      </c>
      <c r="C17" s="621" t="s">
        <v>847</v>
      </c>
      <c r="D17" s="621" t="s">
        <v>850</v>
      </c>
      <c r="E17" s="621" t="s">
        <v>172</v>
      </c>
      <c r="F17" s="621">
        <v>500</v>
      </c>
      <c r="G17" s="128">
        <f t="shared" si="0"/>
        <v>3567.1</v>
      </c>
      <c r="H17" s="128">
        <f>SUM('Анал.табл.'!T17)</f>
        <v>3567.1</v>
      </c>
      <c r="I17" s="128"/>
    </row>
    <row r="18" spans="1:9" ht="18.75" customHeight="1">
      <c r="A18" s="606" t="s">
        <v>1069</v>
      </c>
      <c r="B18" s="621" t="s">
        <v>594</v>
      </c>
      <c r="C18" s="621" t="s">
        <v>847</v>
      </c>
      <c r="D18" s="621" t="s">
        <v>850</v>
      </c>
      <c r="E18" s="621" t="s">
        <v>172</v>
      </c>
      <c r="F18" s="621"/>
      <c r="G18" s="128">
        <f t="shared" si="0"/>
        <v>1654.3</v>
      </c>
      <c r="H18" s="128">
        <f>SUM(H19)</f>
        <v>1654.3</v>
      </c>
      <c r="I18" s="128"/>
    </row>
    <row r="19" spans="1:9" ht="18.75" customHeight="1">
      <c r="A19" s="606" t="s">
        <v>1061</v>
      </c>
      <c r="B19" s="621" t="s">
        <v>594</v>
      </c>
      <c r="C19" s="621" t="s">
        <v>847</v>
      </c>
      <c r="D19" s="621" t="s">
        <v>850</v>
      </c>
      <c r="E19" s="621" t="s">
        <v>172</v>
      </c>
      <c r="F19" s="621">
        <v>500</v>
      </c>
      <c r="G19" s="128">
        <f t="shared" si="0"/>
        <v>1654.3</v>
      </c>
      <c r="H19" s="128">
        <f>SUM('Анал.табл.'!T18)</f>
        <v>1654.3</v>
      </c>
      <c r="I19" s="128"/>
    </row>
    <row r="20" spans="1:9" ht="38.25" customHeight="1">
      <c r="A20" s="606" t="s">
        <v>712</v>
      </c>
      <c r="B20" s="621" t="s">
        <v>594</v>
      </c>
      <c r="C20" s="621" t="s">
        <v>847</v>
      </c>
      <c r="D20" s="621" t="s">
        <v>886</v>
      </c>
      <c r="E20" s="621"/>
      <c r="F20" s="621"/>
      <c r="G20" s="128">
        <f t="shared" si="0"/>
        <v>7627</v>
      </c>
      <c r="H20" s="128">
        <f>SUM(H21+H23)</f>
        <v>7627</v>
      </c>
      <c r="I20" s="128"/>
    </row>
    <row r="21" spans="1:9" ht="18.75" customHeight="1">
      <c r="A21" s="606" t="s">
        <v>1060</v>
      </c>
      <c r="B21" s="621" t="s">
        <v>594</v>
      </c>
      <c r="C21" s="621" t="s">
        <v>847</v>
      </c>
      <c r="D21" s="621" t="s">
        <v>886</v>
      </c>
      <c r="E21" s="621" t="s">
        <v>364</v>
      </c>
      <c r="F21" s="621"/>
      <c r="G21" s="128">
        <f t="shared" si="0"/>
        <v>5691.9</v>
      </c>
      <c r="H21" s="128">
        <f>SUM(H22)</f>
        <v>5691.9</v>
      </c>
      <c r="I21" s="128"/>
    </row>
    <row r="22" spans="1:9" ht="18.75" customHeight="1">
      <c r="A22" s="606" t="s">
        <v>1061</v>
      </c>
      <c r="B22" s="621" t="s">
        <v>594</v>
      </c>
      <c r="C22" s="621" t="s">
        <v>847</v>
      </c>
      <c r="D22" s="621" t="s">
        <v>886</v>
      </c>
      <c r="E22" s="621" t="s">
        <v>364</v>
      </c>
      <c r="F22" s="621">
        <v>500</v>
      </c>
      <c r="G22" s="128">
        <f t="shared" si="0"/>
        <v>5691.9</v>
      </c>
      <c r="H22" s="128">
        <f>SUM('Анал.табл.'!T26)</f>
        <v>5691.9</v>
      </c>
      <c r="I22" s="128"/>
    </row>
    <row r="23" spans="1:9" ht="36.75" customHeight="1">
      <c r="A23" s="606" t="s">
        <v>1070</v>
      </c>
      <c r="B23" s="621" t="s">
        <v>594</v>
      </c>
      <c r="C23" s="621" t="s">
        <v>847</v>
      </c>
      <c r="D23" s="621" t="s">
        <v>886</v>
      </c>
      <c r="E23" s="621" t="s">
        <v>171</v>
      </c>
      <c r="F23" s="621"/>
      <c r="G23" s="128">
        <f t="shared" si="0"/>
        <v>1935.1</v>
      </c>
      <c r="H23" s="128">
        <f>SUM(H24)</f>
        <v>1935.1</v>
      </c>
      <c r="I23" s="128"/>
    </row>
    <row r="24" spans="1:9" ht="34.5" customHeight="1">
      <c r="A24" s="606" t="s">
        <v>1071</v>
      </c>
      <c r="B24" s="621" t="s">
        <v>594</v>
      </c>
      <c r="C24" s="621" t="s">
        <v>847</v>
      </c>
      <c r="D24" s="621" t="s">
        <v>886</v>
      </c>
      <c r="E24" s="621" t="s">
        <v>171</v>
      </c>
      <c r="F24" s="621">
        <v>500</v>
      </c>
      <c r="G24" s="128">
        <f t="shared" si="0"/>
        <v>1935.1</v>
      </c>
      <c r="H24" s="128">
        <f>SUM('Анал.табл.'!T27)</f>
        <v>1935.1</v>
      </c>
      <c r="I24" s="128"/>
    </row>
    <row r="25" spans="1:9" ht="17.25" customHeight="1">
      <c r="A25" s="606" t="s">
        <v>607</v>
      </c>
      <c r="B25" s="621" t="s">
        <v>594</v>
      </c>
      <c r="C25" s="621" t="s">
        <v>885</v>
      </c>
      <c r="D25" s="621">
        <v>10</v>
      </c>
      <c r="E25" s="621"/>
      <c r="F25" s="621"/>
      <c r="G25" s="128">
        <f t="shared" si="0"/>
        <v>48</v>
      </c>
      <c r="H25" s="128">
        <f>SUM(H26)</f>
        <v>48</v>
      </c>
      <c r="I25" s="128"/>
    </row>
    <row r="26" spans="1:9" ht="17.25" customHeight="1">
      <c r="A26" s="606" t="s">
        <v>962</v>
      </c>
      <c r="B26" s="621" t="s">
        <v>594</v>
      </c>
      <c r="C26" s="621" t="s">
        <v>885</v>
      </c>
      <c r="D26" s="621">
        <v>10</v>
      </c>
      <c r="E26" s="621"/>
      <c r="F26" s="621"/>
      <c r="G26" s="128">
        <f t="shared" si="0"/>
        <v>48</v>
      </c>
      <c r="H26" s="128">
        <f>SUM(H27)</f>
        <v>48</v>
      </c>
      <c r="I26" s="128"/>
    </row>
    <row r="27" spans="1:9" ht="32.25" customHeight="1">
      <c r="A27" s="606" t="s">
        <v>1072</v>
      </c>
      <c r="B27" s="621" t="s">
        <v>594</v>
      </c>
      <c r="C27" s="621" t="s">
        <v>885</v>
      </c>
      <c r="D27" s="621">
        <v>10</v>
      </c>
      <c r="E27" s="621">
        <v>3030200</v>
      </c>
      <c r="F27" s="621">
        <v>500</v>
      </c>
      <c r="G27" s="128">
        <f t="shared" si="0"/>
        <v>48</v>
      </c>
      <c r="H27" s="128">
        <f>SUM('Анал.табл.'!T111)</f>
        <v>48</v>
      </c>
      <c r="I27" s="128"/>
    </row>
    <row r="28" spans="1:9" ht="33" customHeight="1">
      <c r="A28" s="605" t="s">
        <v>1073</v>
      </c>
      <c r="B28" s="93" t="s">
        <v>284</v>
      </c>
      <c r="C28" s="93"/>
      <c r="D28" s="93"/>
      <c r="E28" s="93"/>
      <c r="F28" s="93"/>
      <c r="G28" s="111">
        <f t="shared" si="0"/>
        <v>2079820.9</v>
      </c>
      <c r="H28" s="111">
        <f>SUM(H29+H57+H77+H102+H141+H163+H189+H208+H236+H244)</f>
        <v>1254620.6</v>
      </c>
      <c r="I28" s="111">
        <f>SUM(I29+I57+I77+I102+I141+I163+I189+I208+I236+I244)</f>
        <v>825200.2999999999</v>
      </c>
    </row>
    <row r="29" spans="1:10" ht="21" customHeight="1">
      <c r="A29" s="606" t="s">
        <v>303</v>
      </c>
      <c r="B29" s="621" t="s">
        <v>284</v>
      </c>
      <c r="C29" s="621" t="s">
        <v>847</v>
      </c>
      <c r="D29" s="621"/>
      <c r="E29" s="621"/>
      <c r="F29" s="621"/>
      <c r="G29" s="128">
        <f>SUM(H29:I29)</f>
        <v>211312.4</v>
      </c>
      <c r="H29" s="128">
        <f>SUM(H30+H33+H39+H42)</f>
        <v>195949</v>
      </c>
      <c r="I29" s="128">
        <f>SUM(I30+I33+I39+I42+I36)</f>
        <v>15363.400000000001</v>
      </c>
      <c r="J29" s="620"/>
    </row>
    <row r="30" spans="1:9" ht="33" customHeight="1">
      <c r="A30" s="606" t="s">
        <v>706</v>
      </c>
      <c r="B30" s="621" t="s">
        <v>284</v>
      </c>
      <c r="C30" s="621" t="s">
        <v>847</v>
      </c>
      <c r="D30" s="621" t="s">
        <v>849</v>
      </c>
      <c r="E30" s="621"/>
      <c r="F30" s="621"/>
      <c r="G30" s="128">
        <f t="shared" si="0"/>
        <v>3833.8</v>
      </c>
      <c r="H30" s="128">
        <f>SUM(H31)</f>
        <v>3833.8</v>
      </c>
      <c r="I30" s="128"/>
    </row>
    <row r="31" spans="1:9" ht="21.75" customHeight="1">
      <c r="A31" s="606" t="s">
        <v>1074</v>
      </c>
      <c r="B31" s="621" t="s">
        <v>284</v>
      </c>
      <c r="C31" s="621" t="s">
        <v>847</v>
      </c>
      <c r="D31" s="621" t="s">
        <v>849</v>
      </c>
      <c r="E31" s="621" t="s">
        <v>170</v>
      </c>
      <c r="F31" s="621"/>
      <c r="G31" s="128">
        <f t="shared" si="0"/>
        <v>3833.8</v>
      </c>
      <c r="H31" s="128">
        <f>SUM(H32)</f>
        <v>3833.8</v>
      </c>
      <c r="I31" s="128"/>
    </row>
    <row r="32" spans="1:9" ht="21.75" customHeight="1">
      <c r="A32" s="606" t="s">
        <v>1061</v>
      </c>
      <c r="B32" s="621" t="s">
        <v>284</v>
      </c>
      <c r="C32" s="621" t="s">
        <v>847</v>
      </c>
      <c r="D32" s="621" t="s">
        <v>849</v>
      </c>
      <c r="E32" s="621" t="s">
        <v>170</v>
      </c>
      <c r="F32" s="621">
        <v>500</v>
      </c>
      <c r="G32" s="128">
        <f t="shared" si="0"/>
        <v>3833.8</v>
      </c>
      <c r="H32" s="128">
        <f>SUM('Анал.табл.'!T15)</f>
        <v>3833.8</v>
      </c>
      <c r="I32" s="128"/>
    </row>
    <row r="33" spans="1:9" ht="46.5" customHeight="1">
      <c r="A33" s="606" t="s">
        <v>1077</v>
      </c>
      <c r="B33" s="621" t="s">
        <v>284</v>
      </c>
      <c r="C33" s="621" t="s">
        <v>847</v>
      </c>
      <c r="D33" s="621" t="s">
        <v>885</v>
      </c>
      <c r="E33" s="621"/>
      <c r="F33" s="621"/>
      <c r="G33" s="128">
        <f t="shared" si="0"/>
        <v>181227.1</v>
      </c>
      <c r="H33" s="128">
        <f>SUM(H34)</f>
        <v>181227.1</v>
      </c>
      <c r="I33" s="128"/>
    </row>
    <row r="34" spans="1:9" ht="21" customHeight="1">
      <c r="A34" s="606" t="s">
        <v>1060</v>
      </c>
      <c r="B34" s="621" t="s">
        <v>284</v>
      </c>
      <c r="C34" s="621" t="s">
        <v>847</v>
      </c>
      <c r="D34" s="621" t="s">
        <v>885</v>
      </c>
      <c r="E34" s="621" t="s">
        <v>364</v>
      </c>
      <c r="F34" s="621"/>
      <c r="G34" s="128">
        <f t="shared" si="0"/>
        <v>181227.1</v>
      </c>
      <c r="H34" s="128">
        <f>SUM(H35)</f>
        <v>181227.1</v>
      </c>
      <c r="I34" s="128"/>
    </row>
    <row r="35" spans="1:9" ht="21" customHeight="1">
      <c r="A35" s="606" t="s">
        <v>1061</v>
      </c>
      <c r="B35" s="621" t="s">
        <v>284</v>
      </c>
      <c r="C35" s="621" t="s">
        <v>847</v>
      </c>
      <c r="D35" s="621" t="s">
        <v>885</v>
      </c>
      <c r="E35" s="621" t="s">
        <v>364</v>
      </c>
      <c r="F35" s="621">
        <v>500</v>
      </c>
      <c r="G35" s="128">
        <f t="shared" si="0"/>
        <v>181227.1</v>
      </c>
      <c r="H35" s="128">
        <f>SUM('Анал.табл.'!T20)</f>
        <v>181227.1</v>
      </c>
      <c r="I35" s="128"/>
    </row>
    <row r="36" spans="1:9" ht="22.5" customHeight="1">
      <c r="A36" s="240" t="s">
        <v>528</v>
      </c>
      <c r="B36" s="621" t="s">
        <v>284</v>
      </c>
      <c r="C36" s="621" t="s">
        <v>847</v>
      </c>
      <c r="D36" s="621" t="s">
        <v>152</v>
      </c>
      <c r="E36" s="621"/>
      <c r="F36" s="621"/>
      <c r="G36" s="128">
        <f t="shared" si="0"/>
        <v>2.2</v>
      </c>
      <c r="H36" s="128">
        <f>SUM(H37)</f>
        <v>0</v>
      </c>
      <c r="I36" s="128">
        <f>SUM(I37)</f>
        <v>2.2</v>
      </c>
    </row>
    <row r="37" spans="1:9" ht="37.5" customHeight="1">
      <c r="A37" s="240" t="s">
        <v>406</v>
      </c>
      <c r="B37" s="621" t="s">
        <v>284</v>
      </c>
      <c r="C37" s="621" t="s">
        <v>847</v>
      </c>
      <c r="D37" s="621" t="s">
        <v>152</v>
      </c>
      <c r="E37" s="621" t="s">
        <v>405</v>
      </c>
      <c r="F37" s="621"/>
      <c r="G37" s="128">
        <f t="shared" si="0"/>
        <v>2.2</v>
      </c>
      <c r="H37" s="128">
        <f>SUM(H38)</f>
        <v>0</v>
      </c>
      <c r="I37" s="128">
        <f>SUM(I38)</f>
        <v>2.2</v>
      </c>
    </row>
    <row r="38" spans="1:9" ht="22.5" customHeight="1">
      <c r="A38" s="606" t="s">
        <v>1061</v>
      </c>
      <c r="B38" s="621" t="s">
        <v>284</v>
      </c>
      <c r="C38" s="621" t="s">
        <v>847</v>
      </c>
      <c r="D38" s="621" t="s">
        <v>152</v>
      </c>
      <c r="E38" s="621" t="s">
        <v>405</v>
      </c>
      <c r="F38" s="621" t="s">
        <v>274</v>
      </c>
      <c r="G38" s="128">
        <f t="shared" si="0"/>
        <v>2.2</v>
      </c>
      <c r="H38" s="128"/>
      <c r="I38" s="128">
        <f>'Анал.табл.'!U23</f>
        <v>2.2</v>
      </c>
    </row>
    <row r="39" spans="1:9" ht="21.75" customHeight="1">
      <c r="A39" s="606" t="s">
        <v>713</v>
      </c>
      <c r="B39" s="621" t="s">
        <v>284</v>
      </c>
      <c r="C39" s="621" t="s">
        <v>847</v>
      </c>
      <c r="D39" s="621">
        <v>11</v>
      </c>
      <c r="E39" s="621"/>
      <c r="F39" s="621"/>
      <c r="G39" s="128">
        <f t="shared" si="0"/>
        <v>2066.2</v>
      </c>
      <c r="H39" s="128">
        <f>SUM(H40)</f>
        <v>2066.2</v>
      </c>
      <c r="I39" s="128"/>
    </row>
    <row r="40" spans="1:9" ht="22.5" customHeight="1">
      <c r="A40" s="606" t="s">
        <v>1078</v>
      </c>
      <c r="B40" s="621" t="s">
        <v>284</v>
      </c>
      <c r="C40" s="621" t="s">
        <v>847</v>
      </c>
      <c r="D40" s="621">
        <v>11</v>
      </c>
      <c r="E40" s="621" t="s">
        <v>169</v>
      </c>
      <c r="F40" s="621"/>
      <c r="G40" s="128">
        <f t="shared" si="0"/>
        <v>2066.2</v>
      </c>
      <c r="H40" s="128">
        <f>SUM(H41)</f>
        <v>2066.2</v>
      </c>
      <c r="I40" s="128"/>
    </row>
    <row r="41" spans="1:9" ht="21" customHeight="1">
      <c r="A41" s="606" t="s">
        <v>1079</v>
      </c>
      <c r="B41" s="621" t="s">
        <v>284</v>
      </c>
      <c r="C41" s="621" t="s">
        <v>847</v>
      </c>
      <c r="D41" s="621">
        <v>11</v>
      </c>
      <c r="E41" s="621" t="s">
        <v>169</v>
      </c>
      <c r="F41" s="621" t="s">
        <v>619</v>
      </c>
      <c r="G41" s="128">
        <f t="shared" si="0"/>
        <v>2066.2</v>
      </c>
      <c r="H41" s="128">
        <f>SUM('Анал.табл.'!T28)</f>
        <v>2066.2</v>
      </c>
      <c r="I41" s="128"/>
    </row>
    <row r="42" spans="1:9" ht="24.75" customHeight="1">
      <c r="A42" s="606" t="s">
        <v>539</v>
      </c>
      <c r="B42" s="621" t="s">
        <v>284</v>
      </c>
      <c r="C42" s="621" t="s">
        <v>847</v>
      </c>
      <c r="D42" s="621">
        <v>13</v>
      </c>
      <c r="E42" s="621"/>
      <c r="F42" s="621"/>
      <c r="G42" s="128">
        <f t="shared" si="0"/>
        <v>24183.100000000002</v>
      </c>
      <c r="H42" s="128">
        <f>SUM(H43+H45+H47+H51+H55+H53)</f>
        <v>8821.900000000001</v>
      </c>
      <c r="I42" s="128">
        <f>SUM(I43+I45+I47+I51)</f>
        <v>15361.2</v>
      </c>
    </row>
    <row r="43" spans="1:9" ht="22.5" customHeight="1">
      <c r="A43" s="606" t="s">
        <v>306</v>
      </c>
      <c r="B43" s="621" t="s">
        <v>284</v>
      </c>
      <c r="C43" s="621" t="s">
        <v>847</v>
      </c>
      <c r="D43" s="621">
        <v>13</v>
      </c>
      <c r="E43" s="621" t="s">
        <v>366</v>
      </c>
      <c r="F43" s="621"/>
      <c r="G43" s="128">
        <f t="shared" si="0"/>
        <v>7106.3</v>
      </c>
      <c r="H43" s="128"/>
      <c r="I43" s="128">
        <f>SUM(I44)</f>
        <v>7106.3</v>
      </c>
    </row>
    <row r="44" spans="1:9" ht="25.5" customHeight="1">
      <c r="A44" s="606" t="s">
        <v>1061</v>
      </c>
      <c r="B44" s="621" t="s">
        <v>284</v>
      </c>
      <c r="C44" s="621" t="s">
        <v>847</v>
      </c>
      <c r="D44" s="621">
        <v>13</v>
      </c>
      <c r="E44" s="621" t="s">
        <v>366</v>
      </c>
      <c r="F44" s="621">
        <v>500</v>
      </c>
      <c r="G44" s="128">
        <f t="shared" si="0"/>
        <v>7106.3</v>
      </c>
      <c r="H44" s="128"/>
      <c r="I44" s="128">
        <f>SUM('Анал.табл.'!U35)</f>
        <v>7106.3</v>
      </c>
    </row>
    <row r="45" spans="1:9" ht="23.25" customHeight="1">
      <c r="A45" s="606" t="s">
        <v>1080</v>
      </c>
      <c r="B45" s="621" t="s">
        <v>284</v>
      </c>
      <c r="C45" s="621" t="s">
        <v>847</v>
      </c>
      <c r="D45" s="621">
        <v>13</v>
      </c>
      <c r="E45" s="621" t="s">
        <v>365</v>
      </c>
      <c r="F45" s="621"/>
      <c r="G45" s="128">
        <f t="shared" si="0"/>
        <v>0</v>
      </c>
      <c r="H45" s="128"/>
      <c r="I45" s="128">
        <f>SUM(I46)</f>
        <v>0</v>
      </c>
    </row>
    <row r="46" spans="1:9" ht="35.25" customHeight="1">
      <c r="A46" s="606" t="s">
        <v>1081</v>
      </c>
      <c r="B46" s="621" t="s">
        <v>284</v>
      </c>
      <c r="C46" s="621" t="s">
        <v>847</v>
      </c>
      <c r="D46" s="621">
        <v>13</v>
      </c>
      <c r="E46" s="621" t="s">
        <v>365</v>
      </c>
      <c r="F46" s="621">
        <v>500</v>
      </c>
      <c r="G46" s="128">
        <f t="shared" si="0"/>
        <v>0</v>
      </c>
      <c r="H46" s="128"/>
      <c r="I46" s="128">
        <f>SUM('Анал.табл.'!U39)</f>
        <v>0</v>
      </c>
    </row>
    <row r="47" spans="1:9" ht="22.5" customHeight="1">
      <c r="A47" s="606" t="s">
        <v>1060</v>
      </c>
      <c r="B47" s="621" t="s">
        <v>284</v>
      </c>
      <c r="C47" s="621" t="s">
        <v>847</v>
      </c>
      <c r="D47" s="621">
        <v>13</v>
      </c>
      <c r="E47" s="621" t="s">
        <v>364</v>
      </c>
      <c r="F47" s="621"/>
      <c r="G47" s="128">
        <f t="shared" si="0"/>
        <v>8254.9</v>
      </c>
      <c r="H47" s="128"/>
      <c r="I47" s="128">
        <f>SUM(I48:I50)</f>
        <v>8254.9</v>
      </c>
    </row>
    <row r="48" spans="1:9" ht="22.5" customHeight="1">
      <c r="A48" s="606" t="s">
        <v>1061</v>
      </c>
      <c r="B48" s="621" t="s">
        <v>284</v>
      </c>
      <c r="C48" s="621" t="s">
        <v>847</v>
      </c>
      <c r="D48" s="621">
        <v>13</v>
      </c>
      <c r="E48" s="621" t="s">
        <v>364</v>
      </c>
      <c r="F48" s="621">
        <v>500</v>
      </c>
      <c r="G48" s="128">
        <f t="shared" si="0"/>
        <v>7546.7</v>
      </c>
      <c r="H48" s="128"/>
      <c r="I48" s="128">
        <f>SUM('Анал.табл.'!U36+'Анал.табл.'!U37+'Анал.табл.'!U41)</f>
        <v>7546.7</v>
      </c>
    </row>
    <row r="49" spans="1:9" ht="31.5" customHeight="1">
      <c r="A49" s="606" t="s">
        <v>1082</v>
      </c>
      <c r="B49" s="621" t="s">
        <v>284</v>
      </c>
      <c r="C49" s="621" t="s">
        <v>847</v>
      </c>
      <c r="D49" s="621">
        <v>13</v>
      </c>
      <c r="E49" s="621" t="s">
        <v>364</v>
      </c>
      <c r="F49" s="621">
        <v>500</v>
      </c>
      <c r="G49" s="128">
        <f t="shared" si="0"/>
        <v>684.7</v>
      </c>
      <c r="H49" s="128"/>
      <c r="I49" s="128">
        <f>SUM('Анал.табл.'!U40)</f>
        <v>684.7</v>
      </c>
    </row>
    <row r="50" spans="1:9" ht="32.25" customHeight="1">
      <c r="A50" s="240" t="s">
        <v>765</v>
      </c>
      <c r="B50" s="621" t="s">
        <v>284</v>
      </c>
      <c r="C50" s="621" t="s">
        <v>847</v>
      </c>
      <c r="D50" s="621" t="s">
        <v>888</v>
      </c>
      <c r="E50" s="621" t="s">
        <v>911</v>
      </c>
      <c r="F50" s="621">
        <v>501</v>
      </c>
      <c r="G50" s="128">
        <f t="shared" si="0"/>
        <v>23.5</v>
      </c>
      <c r="H50" s="128"/>
      <c r="I50" s="128">
        <f>'Анал.табл.'!U42</f>
        <v>23.5</v>
      </c>
    </row>
    <row r="51" spans="1:9" ht="45" customHeight="1" hidden="1">
      <c r="A51" s="606" t="s">
        <v>1083</v>
      </c>
      <c r="B51" s="621" t="s">
        <v>284</v>
      </c>
      <c r="C51" s="621" t="s">
        <v>847</v>
      </c>
      <c r="D51" s="621">
        <v>13</v>
      </c>
      <c r="E51" s="621">
        <v>5220000</v>
      </c>
      <c r="F51" s="621"/>
      <c r="G51" s="128">
        <f t="shared" si="0"/>
        <v>0</v>
      </c>
      <c r="H51" s="128"/>
      <c r="I51" s="128">
        <v>0</v>
      </c>
    </row>
    <row r="52" spans="1:9" ht="22.5" customHeight="1" hidden="1">
      <c r="A52" s="606" t="s">
        <v>1061</v>
      </c>
      <c r="B52" s="621" t="s">
        <v>284</v>
      </c>
      <c r="C52" s="621" t="s">
        <v>847</v>
      </c>
      <c r="D52" s="621">
        <v>13</v>
      </c>
      <c r="E52" s="621">
        <v>5221400</v>
      </c>
      <c r="F52" s="621">
        <v>500</v>
      </c>
      <c r="G52" s="128">
        <f t="shared" si="0"/>
        <v>0</v>
      </c>
      <c r="H52" s="128"/>
      <c r="I52" s="128">
        <f>SUM('Анал.табл.'!U38)</f>
        <v>0</v>
      </c>
    </row>
    <row r="53" spans="1:9" ht="42.75" customHeight="1">
      <c r="A53" s="606" t="s">
        <v>213</v>
      </c>
      <c r="B53" s="621" t="s">
        <v>284</v>
      </c>
      <c r="C53" s="621" t="s">
        <v>847</v>
      </c>
      <c r="D53" s="621" t="s">
        <v>888</v>
      </c>
      <c r="E53" s="621" t="s">
        <v>589</v>
      </c>
      <c r="F53" s="621"/>
      <c r="G53" s="128">
        <f t="shared" si="0"/>
        <v>1128.7</v>
      </c>
      <c r="H53" s="128">
        <f>SUM(H54)</f>
        <v>1128.7</v>
      </c>
      <c r="I53" s="128"/>
    </row>
    <row r="54" spans="1:9" ht="22.5" customHeight="1">
      <c r="A54" s="606" t="s">
        <v>1061</v>
      </c>
      <c r="B54" s="621" t="s">
        <v>284</v>
      </c>
      <c r="C54" s="621" t="s">
        <v>847</v>
      </c>
      <c r="D54" s="621" t="s">
        <v>888</v>
      </c>
      <c r="E54" s="621" t="s">
        <v>589</v>
      </c>
      <c r="F54" s="621" t="s">
        <v>274</v>
      </c>
      <c r="G54" s="128">
        <f t="shared" si="0"/>
        <v>1128.7</v>
      </c>
      <c r="H54" s="128">
        <f>SUM('Анал.табл.'!T33)</f>
        <v>1128.7</v>
      </c>
      <c r="I54" s="128"/>
    </row>
    <row r="55" spans="1:9" ht="23.25" customHeight="1">
      <c r="A55" s="606" t="s">
        <v>11</v>
      </c>
      <c r="B55" s="621" t="s">
        <v>284</v>
      </c>
      <c r="C55" s="621" t="s">
        <v>847</v>
      </c>
      <c r="D55" s="621" t="s">
        <v>888</v>
      </c>
      <c r="E55" s="621" t="s">
        <v>12</v>
      </c>
      <c r="F55" s="621"/>
      <c r="G55" s="128">
        <f t="shared" si="0"/>
        <v>7693.200000000001</v>
      </c>
      <c r="H55" s="128">
        <f>SUM(H56)</f>
        <v>7693.200000000001</v>
      </c>
      <c r="I55" s="128"/>
    </row>
    <row r="56" spans="1:9" ht="21.75" customHeight="1">
      <c r="A56" s="606" t="s">
        <v>1061</v>
      </c>
      <c r="B56" s="621" t="s">
        <v>284</v>
      </c>
      <c r="C56" s="621" t="s">
        <v>847</v>
      </c>
      <c r="D56" s="621" t="s">
        <v>888</v>
      </c>
      <c r="E56" s="621" t="s">
        <v>12</v>
      </c>
      <c r="F56" s="621" t="s">
        <v>274</v>
      </c>
      <c r="G56" s="128">
        <f t="shared" si="0"/>
        <v>7693.200000000001</v>
      </c>
      <c r="H56" s="128">
        <f>SUM('Анал.табл.'!S34)</f>
        <v>7693.200000000001</v>
      </c>
      <c r="I56" s="128"/>
    </row>
    <row r="57" spans="1:9" ht="23.25" customHeight="1">
      <c r="A57" s="606" t="s">
        <v>315</v>
      </c>
      <c r="B57" s="621" t="s">
        <v>284</v>
      </c>
      <c r="C57" s="621" t="s">
        <v>850</v>
      </c>
      <c r="D57" s="621"/>
      <c r="E57" s="621"/>
      <c r="F57" s="621"/>
      <c r="G57" s="128">
        <f>SUM(H57:I57)</f>
        <v>149421.1</v>
      </c>
      <c r="H57" s="128">
        <f>SUM(H58+H69+H7+H74)</f>
        <v>136303</v>
      </c>
      <c r="I57" s="128">
        <f>SUM(I58+I69+I7+I74)</f>
        <v>13118.1</v>
      </c>
    </row>
    <row r="58" spans="1:9" ht="19.5" customHeight="1">
      <c r="A58" s="606" t="s">
        <v>1029</v>
      </c>
      <c r="B58" s="621" t="s">
        <v>284</v>
      </c>
      <c r="C58" s="621" t="s">
        <v>850</v>
      </c>
      <c r="D58" s="621" t="s">
        <v>849</v>
      </c>
      <c r="E58" s="621"/>
      <c r="F58" s="621"/>
      <c r="G58" s="128">
        <f t="shared" si="0"/>
        <v>140163.7</v>
      </c>
      <c r="H58" s="128">
        <f>SUM(H59+H65)</f>
        <v>127231.7</v>
      </c>
      <c r="I58" s="128">
        <f>SUM(I59)</f>
        <v>12932</v>
      </c>
    </row>
    <row r="59" spans="1:11" ht="21" customHeight="1">
      <c r="A59" s="606" t="s">
        <v>316</v>
      </c>
      <c r="B59" s="621" t="s">
        <v>284</v>
      </c>
      <c r="C59" s="621" t="s">
        <v>850</v>
      </c>
      <c r="D59" s="621" t="s">
        <v>849</v>
      </c>
      <c r="E59" s="621">
        <v>2020000</v>
      </c>
      <c r="F59" s="621"/>
      <c r="G59" s="128">
        <f t="shared" si="0"/>
        <v>135745.9</v>
      </c>
      <c r="H59" s="128">
        <f>SUM('Анал.табл.'!T45:T46)+'Анал.табл.'!I46</f>
        <v>122813.9</v>
      </c>
      <c r="I59" s="128">
        <f>SUM(I60)</f>
        <v>12932</v>
      </c>
      <c r="K59" s="475"/>
    </row>
    <row r="60" spans="1:9" ht="66.75" customHeight="1">
      <c r="A60" s="606" t="s">
        <v>339</v>
      </c>
      <c r="B60" s="621" t="s">
        <v>284</v>
      </c>
      <c r="C60" s="621" t="s">
        <v>850</v>
      </c>
      <c r="D60" s="621" t="s">
        <v>849</v>
      </c>
      <c r="E60" s="621">
        <v>2020100</v>
      </c>
      <c r="F60" s="621" t="s">
        <v>269</v>
      </c>
      <c r="G60" s="128">
        <f t="shared" si="0"/>
        <v>12932</v>
      </c>
      <c r="H60" s="128"/>
      <c r="I60" s="128">
        <f>SUM('Анал.табл.'!U45+'Анал.табл.'!U46)</f>
        <v>12932</v>
      </c>
    </row>
    <row r="61" spans="1:9" ht="21.75" customHeight="1">
      <c r="A61" s="606" t="s">
        <v>340</v>
      </c>
      <c r="B61" s="621" t="s">
        <v>284</v>
      </c>
      <c r="C61" s="621" t="s">
        <v>850</v>
      </c>
      <c r="D61" s="621" t="s">
        <v>849</v>
      </c>
      <c r="E61" s="621">
        <v>2025800</v>
      </c>
      <c r="F61" s="621" t="s">
        <v>269</v>
      </c>
      <c r="G61" s="128">
        <f t="shared" si="0"/>
        <v>83849.9</v>
      </c>
      <c r="H61" s="128">
        <v>83849.9</v>
      </c>
      <c r="I61" s="128"/>
    </row>
    <row r="62" spans="1:9" ht="20.25" customHeight="1">
      <c r="A62" s="606" t="s">
        <v>341</v>
      </c>
      <c r="B62" s="621" t="s">
        <v>284</v>
      </c>
      <c r="C62" s="621" t="s">
        <v>850</v>
      </c>
      <c r="D62" s="621" t="s">
        <v>849</v>
      </c>
      <c r="E62" s="621">
        <v>2026700</v>
      </c>
      <c r="F62" s="621" t="s">
        <v>269</v>
      </c>
      <c r="G62" s="128">
        <f t="shared" si="0"/>
        <v>33876</v>
      </c>
      <c r="H62" s="128">
        <v>33876</v>
      </c>
      <c r="I62" s="128"/>
    </row>
    <row r="63" spans="1:9" ht="20.25" customHeight="1">
      <c r="A63" s="606" t="s">
        <v>593</v>
      </c>
      <c r="B63" s="621" t="s">
        <v>284</v>
      </c>
      <c r="C63" s="621" t="s">
        <v>850</v>
      </c>
      <c r="D63" s="621" t="s">
        <v>849</v>
      </c>
      <c r="E63" s="621">
        <v>2027600</v>
      </c>
      <c r="F63" s="621" t="s">
        <v>258</v>
      </c>
      <c r="G63" s="128">
        <f t="shared" si="0"/>
        <v>2924.8</v>
      </c>
      <c r="H63" s="128">
        <v>2924.8</v>
      </c>
      <c r="I63" s="128"/>
    </row>
    <row r="64" spans="1:9" ht="21.75" customHeight="1">
      <c r="A64" s="606" t="s">
        <v>342</v>
      </c>
      <c r="B64" s="621" t="s">
        <v>284</v>
      </c>
      <c r="C64" s="621" t="s">
        <v>850</v>
      </c>
      <c r="D64" s="621" t="s">
        <v>849</v>
      </c>
      <c r="E64" s="621">
        <v>2027200</v>
      </c>
      <c r="F64" s="621" t="s">
        <v>269</v>
      </c>
      <c r="G64" s="128">
        <f t="shared" si="0"/>
        <v>797.8</v>
      </c>
      <c r="H64" s="128">
        <v>797.8</v>
      </c>
      <c r="I64" s="128"/>
    </row>
    <row r="65" spans="1:9" ht="28.5" customHeight="1">
      <c r="A65" s="606" t="s">
        <v>343</v>
      </c>
      <c r="B65" s="621" t="s">
        <v>284</v>
      </c>
      <c r="C65" s="621" t="s">
        <v>850</v>
      </c>
      <c r="D65" s="621" t="s">
        <v>849</v>
      </c>
      <c r="E65" s="621">
        <v>7950000</v>
      </c>
      <c r="F65" s="621"/>
      <c r="G65" s="128">
        <f>SUM(H65:I65)</f>
        <v>4417.8</v>
      </c>
      <c r="H65" s="128">
        <f>SUM(H66+H68)</f>
        <v>4417.8</v>
      </c>
      <c r="I65" s="128"/>
    </row>
    <row r="66" spans="1:9" ht="61.5" customHeight="1">
      <c r="A66" s="606" t="s">
        <v>344</v>
      </c>
      <c r="B66" s="621" t="s">
        <v>284</v>
      </c>
      <c r="C66" s="621" t="s">
        <v>850</v>
      </c>
      <c r="D66" s="621" t="s">
        <v>849</v>
      </c>
      <c r="E66" s="621">
        <v>7950000</v>
      </c>
      <c r="F66" s="621">
        <v>500</v>
      </c>
      <c r="G66" s="128">
        <f>SUM(H66:I66)</f>
        <v>3503</v>
      </c>
      <c r="H66" s="128">
        <f>'Анал.табл.'!T48+'Анал.табл.'!T51+'Анал.табл.'!T53+'Анал.табл.'!T54+'Анал.табл.'!T55+'Анал.табл.'!T57</f>
        <v>3503</v>
      </c>
      <c r="I66" s="128"/>
    </row>
    <row r="67" spans="1:9" ht="1.5" customHeight="1" hidden="1">
      <c r="A67" s="606"/>
      <c r="B67" s="621"/>
      <c r="C67" s="621"/>
      <c r="D67" s="621"/>
      <c r="E67" s="621"/>
      <c r="F67" s="621"/>
      <c r="G67" s="128"/>
      <c r="H67" s="128"/>
      <c r="I67" s="128"/>
    </row>
    <row r="68" spans="1:9" ht="33.75" customHeight="1">
      <c r="A68" s="606" t="s">
        <v>345</v>
      </c>
      <c r="B68" s="621" t="s">
        <v>284</v>
      </c>
      <c r="C68" s="621" t="s">
        <v>850</v>
      </c>
      <c r="D68" s="621" t="s">
        <v>849</v>
      </c>
      <c r="E68" s="621">
        <v>7950000</v>
      </c>
      <c r="F68" s="621">
        <v>500</v>
      </c>
      <c r="G68" s="128">
        <f>SUM(H68:I68)</f>
        <v>914.8</v>
      </c>
      <c r="H68" s="128">
        <f>SUM('Анал.табл.'!T59)</f>
        <v>914.8</v>
      </c>
      <c r="I68" s="128"/>
    </row>
    <row r="69" spans="1:9" ht="39.75" customHeight="1">
      <c r="A69" s="606" t="s">
        <v>346</v>
      </c>
      <c r="B69" s="621" t="s">
        <v>284</v>
      </c>
      <c r="C69" s="621" t="s">
        <v>850</v>
      </c>
      <c r="D69" s="621" t="s">
        <v>151</v>
      </c>
      <c r="E69" s="621"/>
      <c r="F69" s="621"/>
      <c r="G69" s="128">
        <f>SUM(H69:I69)</f>
        <v>9071.3</v>
      </c>
      <c r="H69" s="128">
        <f>SUM(H70+H72)</f>
        <v>9071.3</v>
      </c>
      <c r="I69" s="128"/>
    </row>
    <row r="70" spans="1:9" ht="32.25" customHeight="1">
      <c r="A70" s="606" t="s">
        <v>347</v>
      </c>
      <c r="B70" s="621" t="s">
        <v>284</v>
      </c>
      <c r="C70" s="621" t="s">
        <v>850</v>
      </c>
      <c r="D70" s="621" t="s">
        <v>151</v>
      </c>
      <c r="E70" s="621">
        <v>2180000</v>
      </c>
      <c r="F70" s="621"/>
      <c r="G70" s="128">
        <f>SUM(H70:I70)</f>
        <v>1236.8</v>
      </c>
      <c r="H70" s="128">
        <f>SUM(H71)</f>
        <v>1236.8</v>
      </c>
      <c r="I70" s="128"/>
    </row>
    <row r="71" spans="1:9" ht="39" customHeight="1">
      <c r="A71" s="606" t="s">
        <v>348</v>
      </c>
      <c r="B71" s="621" t="s">
        <v>284</v>
      </c>
      <c r="C71" s="621" t="s">
        <v>850</v>
      </c>
      <c r="D71" s="621" t="s">
        <v>151</v>
      </c>
      <c r="E71" s="621">
        <v>2180100</v>
      </c>
      <c r="F71" s="621" t="s">
        <v>269</v>
      </c>
      <c r="G71" s="128">
        <f aca="true" t="shared" si="1" ref="G71:G81">SUM(H71:I71)</f>
        <v>1236.8</v>
      </c>
      <c r="H71" s="128">
        <f>SUM('Анал.табл.'!T61)</f>
        <v>1236.8</v>
      </c>
      <c r="I71" s="128"/>
    </row>
    <row r="72" spans="1:9" ht="24" customHeight="1">
      <c r="A72" s="606" t="s">
        <v>349</v>
      </c>
      <c r="B72" s="621" t="s">
        <v>284</v>
      </c>
      <c r="C72" s="621" t="s">
        <v>850</v>
      </c>
      <c r="D72" s="621" t="s">
        <v>151</v>
      </c>
      <c r="E72" s="621">
        <v>3020000</v>
      </c>
      <c r="F72" s="621"/>
      <c r="G72" s="128">
        <f t="shared" si="1"/>
        <v>7834.5</v>
      </c>
      <c r="H72" s="128">
        <f>SUM(H73)</f>
        <v>7834.5</v>
      </c>
      <c r="I72" s="128"/>
    </row>
    <row r="73" spans="1:9" ht="24" customHeight="1">
      <c r="A73" s="606" t="s">
        <v>350</v>
      </c>
      <c r="B73" s="621" t="s">
        <v>284</v>
      </c>
      <c r="C73" s="621" t="s">
        <v>850</v>
      </c>
      <c r="D73" s="621" t="s">
        <v>151</v>
      </c>
      <c r="E73" s="621">
        <v>3029900</v>
      </c>
      <c r="F73" s="621" t="s">
        <v>566</v>
      </c>
      <c r="G73" s="128">
        <f t="shared" si="1"/>
        <v>7834.5</v>
      </c>
      <c r="H73" s="128">
        <f>SUM('Анал.табл.'!T62)</f>
        <v>7834.5</v>
      </c>
      <c r="I73" s="128"/>
    </row>
    <row r="74" spans="1:9" ht="39.75" customHeight="1">
      <c r="A74" s="239" t="s">
        <v>579</v>
      </c>
      <c r="B74" s="621" t="s">
        <v>284</v>
      </c>
      <c r="C74" s="621" t="s">
        <v>850</v>
      </c>
      <c r="D74" s="621" t="s">
        <v>156</v>
      </c>
      <c r="E74" s="621"/>
      <c r="F74" s="621"/>
      <c r="G74" s="128">
        <f t="shared" si="1"/>
        <v>186.1</v>
      </c>
      <c r="H74" s="128"/>
      <c r="I74" s="128">
        <f>SUM(I76)</f>
        <v>186.1</v>
      </c>
    </row>
    <row r="75" spans="1:9" ht="22.5" customHeight="1">
      <c r="A75" s="606" t="s">
        <v>600</v>
      </c>
      <c r="B75" s="621" t="s">
        <v>284</v>
      </c>
      <c r="C75" s="621" t="s">
        <v>850</v>
      </c>
      <c r="D75" s="621" t="s">
        <v>156</v>
      </c>
      <c r="E75" s="621" t="s">
        <v>272</v>
      </c>
      <c r="F75" s="621"/>
      <c r="G75" s="128">
        <f t="shared" si="1"/>
        <v>186.1</v>
      </c>
      <c r="H75" s="128"/>
      <c r="I75" s="128">
        <f>SUM(I76)</f>
        <v>186.1</v>
      </c>
    </row>
    <row r="76" spans="1:9" ht="33" customHeight="1">
      <c r="A76" s="240" t="s">
        <v>144</v>
      </c>
      <c r="B76" s="621" t="s">
        <v>284</v>
      </c>
      <c r="C76" s="621" t="s">
        <v>850</v>
      </c>
      <c r="D76" s="621" t="s">
        <v>156</v>
      </c>
      <c r="E76" s="621" t="s">
        <v>965</v>
      </c>
      <c r="F76" s="621" t="s">
        <v>269</v>
      </c>
      <c r="G76" s="128">
        <f t="shared" si="1"/>
        <v>186.1</v>
      </c>
      <c r="H76" s="128"/>
      <c r="I76" s="128">
        <f>SUM('Анал.табл.'!U64)</f>
        <v>186.1</v>
      </c>
    </row>
    <row r="77" spans="1:10" ht="24" customHeight="1">
      <c r="A77" s="606" t="s">
        <v>607</v>
      </c>
      <c r="B77" s="621" t="s">
        <v>284</v>
      </c>
      <c r="C77" s="621" t="s">
        <v>885</v>
      </c>
      <c r="D77" s="621"/>
      <c r="E77" s="621"/>
      <c r="F77" s="621"/>
      <c r="G77" s="128">
        <f>SUM(H77:I77)</f>
        <v>66779.4</v>
      </c>
      <c r="H77" s="128">
        <f>SUM(H80+H83+H86+H92+H78)</f>
        <v>51705.4</v>
      </c>
      <c r="I77" s="128">
        <f>SUM(I80+I83+I86+I92+I78)</f>
        <v>15074</v>
      </c>
      <c r="J77" s="620"/>
    </row>
    <row r="78" spans="1:10" ht="24" customHeight="1">
      <c r="A78" s="240" t="s">
        <v>955</v>
      </c>
      <c r="B78" s="621" t="s">
        <v>284</v>
      </c>
      <c r="C78" s="621" t="s">
        <v>885</v>
      </c>
      <c r="D78" s="621" t="s">
        <v>847</v>
      </c>
      <c r="E78" s="621"/>
      <c r="F78" s="621"/>
      <c r="G78" s="128">
        <f t="shared" si="1"/>
        <v>1363.1999999999998</v>
      </c>
      <c r="H78" s="128"/>
      <c r="I78" s="128">
        <f>SUM(I79)</f>
        <v>1363.1999999999998</v>
      </c>
      <c r="J78" s="620"/>
    </row>
    <row r="79" spans="1:10" ht="33" customHeight="1">
      <c r="A79" s="240" t="s">
        <v>956</v>
      </c>
      <c r="B79" s="621" t="s">
        <v>284</v>
      </c>
      <c r="C79" s="621" t="s">
        <v>885</v>
      </c>
      <c r="D79" s="621" t="s">
        <v>847</v>
      </c>
      <c r="E79" s="621" t="s">
        <v>331</v>
      </c>
      <c r="F79" s="621" t="s">
        <v>566</v>
      </c>
      <c r="G79" s="128">
        <f t="shared" si="1"/>
        <v>1363.1999999999998</v>
      </c>
      <c r="H79" s="128"/>
      <c r="I79" s="128">
        <f>SUM('Анал.табл.'!U89:U95)</f>
        <v>1363.1999999999998</v>
      </c>
      <c r="J79" s="620"/>
    </row>
    <row r="80" spans="1:9" ht="27" customHeight="1">
      <c r="A80" s="606" t="s">
        <v>957</v>
      </c>
      <c r="B80" s="621" t="s">
        <v>284</v>
      </c>
      <c r="C80" s="621" t="s">
        <v>885</v>
      </c>
      <c r="D80" s="621" t="s">
        <v>152</v>
      </c>
      <c r="E80" s="621"/>
      <c r="F80" s="621"/>
      <c r="G80" s="128">
        <f t="shared" si="1"/>
        <v>8849.099999999999</v>
      </c>
      <c r="H80" s="128"/>
      <c r="I80" s="128">
        <f>SUM(I81)</f>
        <v>8849.099999999999</v>
      </c>
    </row>
    <row r="81" spans="1:9" ht="23.25" customHeight="1">
      <c r="A81" s="606" t="s">
        <v>600</v>
      </c>
      <c r="B81" s="621" t="s">
        <v>284</v>
      </c>
      <c r="C81" s="621" t="s">
        <v>885</v>
      </c>
      <c r="D81" s="621" t="s">
        <v>152</v>
      </c>
      <c r="E81" s="621">
        <v>5220000</v>
      </c>
      <c r="F81" s="621"/>
      <c r="G81" s="128">
        <f t="shared" si="1"/>
        <v>8849.099999999999</v>
      </c>
      <c r="H81" s="128"/>
      <c r="I81" s="128">
        <f>SUM(I82)</f>
        <v>8849.099999999999</v>
      </c>
    </row>
    <row r="82" spans="1:9" ht="39" customHeight="1">
      <c r="A82" s="240" t="s">
        <v>640</v>
      </c>
      <c r="B82" s="621" t="s">
        <v>284</v>
      </c>
      <c r="C82" s="621" t="s">
        <v>885</v>
      </c>
      <c r="D82" s="621" t="s">
        <v>152</v>
      </c>
      <c r="E82" s="621">
        <v>5225700</v>
      </c>
      <c r="F82" s="621">
        <v>342</v>
      </c>
      <c r="G82" s="128">
        <f>SUM(H82:I82)</f>
        <v>8849.099999999999</v>
      </c>
      <c r="H82" s="128"/>
      <c r="I82" s="128">
        <f>SUM('Анал.табл.'!U96)</f>
        <v>8849.099999999999</v>
      </c>
    </row>
    <row r="83" spans="1:9" ht="19.5" customHeight="1">
      <c r="A83" s="606" t="s">
        <v>958</v>
      </c>
      <c r="B83" s="621" t="s">
        <v>284</v>
      </c>
      <c r="C83" s="621" t="s">
        <v>885</v>
      </c>
      <c r="D83" s="621" t="s">
        <v>167</v>
      </c>
      <c r="E83" s="621"/>
      <c r="F83" s="621"/>
      <c r="G83" s="128">
        <f>SUM(H83:I83)</f>
        <v>5094.7</v>
      </c>
      <c r="H83" s="128">
        <f>SUM(H84)</f>
        <v>5094.7</v>
      </c>
      <c r="I83" s="128"/>
    </row>
    <row r="84" spans="1:9" ht="22.5" customHeight="1">
      <c r="A84" s="606" t="s">
        <v>351</v>
      </c>
      <c r="B84" s="621" t="s">
        <v>284</v>
      </c>
      <c r="C84" s="621" t="s">
        <v>885</v>
      </c>
      <c r="D84" s="621" t="s">
        <v>167</v>
      </c>
      <c r="E84" s="621">
        <v>3030000</v>
      </c>
      <c r="F84" s="621"/>
      <c r="G84" s="128">
        <f>SUM(H84:I84)</f>
        <v>5094.7</v>
      </c>
      <c r="H84" s="128">
        <f>SUM(H85)</f>
        <v>5094.7</v>
      </c>
      <c r="I84" s="128"/>
    </row>
    <row r="85" spans="1:9" ht="21" customHeight="1">
      <c r="A85" s="606" t="s">
        <v>352</v>
      </c>
      <c r="B85" s="621" t="s">
        <v>284</v>
      </c>
      <c r="C85" s="621" t="s">
        <v>885</v>
      </c>
      <c r="D85" s="621" t="s">
        <v>167</v>
      </c>
      <c r="E85" s="621">
        <v>3030200</v>
      </c>
      <c r="F85" s="621" t="s">
        <v>565</v>
      </c>
      <c r="G85" s="128">
        <f>SUM(H85:I85)</f>
        <v>5094.7</v>
      </c>
      <c r="H85" s="128">
        <f>SUM('Анал.табл.'!T99)</f>
        <v>5094.7</v>
      </c>
      <c r="I85" s="128"/>
    </row>
    <row r="86" spans="1:9" ht="19.5" customHeight="1">
      <c r="A86" s="606" t="s">
        <v>962</v>
      </c>
      <c r="B86" s="621" t="s">
        <v>284</v>
      </c>
      <c r="C86" s="621" t="s">
        <v>885</v>
      </c>
      <c r="D86" s="621">
        <v>10</v>
      </c>
      <c r="E86" s="621"/>
      <c r="F86" s="621"/>
      <c r="G86" s="128">
        <v>23569.9</v>
      </c>
      <c r="H86" s="128">
        <f>SUM(H87+H90)</f>
        <v>19199.199999999997</v>
      </c>
      <c r="I86" s="128"/>
    </row>
    <row r="87" spans="1:9" ht="21.75" customHeight="1">
      <c r="A87" s="606" t="s">
        <v>354</v>
      </c>
      <c r="B87" s="621" t="s">
        <v>284</v>
      </c>
      <c r="C87" s="621" t="s">
        <v>885</v>
      </c>
      <c r="D87" s="621">
        <v>10</v>
      </c>
      <c r="E87" s="621">
        <v>3300000</v>
      </c>
      <c r="F87" s="621"/>
      <c r="G87" s="128">
        <v>14549.3</v>
      </c>
      <c r="H87" s="128">
        <f>SUM(H88+H89)</f>
        <v>13117.3</v>
      </c>
      <c r="I87" s="128"/>
    </row>
    <row r="88" spans="1:9" ht="18.75" customHeight="1">
      <c r="A88" s="606" t="s">
        <v>350</v>
      </c>
      <c r="B88" s="621" t="s">
        <v>284</v>
      </c>
      <c r="C88" s="621" t="s">
        <v>885</v>
      </c>
      <c r="D88" s="621">
        <v>10</v>
      </c>
      <c r="E88" s="621">
        <v>3309900</v>
      </c>
      <c r="F88" s="621" t="s">
        <v>566</v>
      </c>
      <c r="G88" s="128">
        <f>SUM(H88:I88)</f>
        <v>12227.3</v>
      </c>
      <c r="H88" s="128">
        <f>SUM('Анал.табл.'!T104)</f>
        <v>12227.3</v>
      </c>
      <c r="I88" s="128"/>
    </row>
    <row r="89" spans="1:9" ht="19.5" customHeight="1">
      <c r="A89" s="606" t="s">
        <v>1072</v>
      </c>
      <c r="B89" s="621" t="s">
        <v>284</v>
      </c>
      <c r="C89" s="621" t="s">
        <v>885</v>
      </c>
      <c r="D89" s="621">
        <v>10</v>
      </c>
      <c r="E89" s="621">
        <v>3300200</v>
      </c>
      <c r="F89" s="621">
        <v>500</v>
      </c>
      <c r="G89" s="128">
        <f aca="true" t="shared" si="2" ref="G89:G95">SUM(H89:I89)</f>
        <v>890</v>
      </c>
      <c r="H89" s="128">
        <f>SUM('Анал.табл.'!T110)</f>
        <v>890</v>
      </c>
      <c r="I89" s="128"/>
    </row>
    <row r="90" spans="1:9" ht="19.5" customHeight="1">
      <c r="A90" s="606" t="s">
        <v>355</v>
      </c>
      <c r="B90" s="621" t="s">
        <v>284</v>
      </c>
      <c r="C90" s="621" t="s">
        <v>885</v>
      </c>
      <c r="D90" s="621">
        <v>10</v>
      </c>
      <c r="E90" s="621">
        <v>7950000</v>
      </c>
      <c r="F90" s="621"/>
      <c r="G90" s="128">
        <f t="shared" si="2"/>
        <v>6081.9</v>
      </c>
      <c r="H90" s="128">
        <f>SUM(H91)</f>
        <v>6081.9</v>
      </c>
      <c r="I90" s="128"/>
    </row>
    <row r="91" spans="1:9" ht="21" customHeight="1">
      <c r="A91" s="606" t="s">
        <v>1031</v>
      </c>
      <c r="B91" s="621" t="s">
        <v>284</v>
      </c>
      <c r="C91" s="621" t="s">
        <v>885</v>
      </c>
      <c r="D91" s="621">
        <v>10</v>
      </c>
      <c r="E91" s="621">
        <v>7950000</v>
      </c>
      <c r="F91" s="621">
        <v>500</v>
      </c>
      <c r="G91" s="128">
        <f t="shared" si="2"/>
        <v>6081.9</v>
      </c>
      <c r="H91" s="128">
        <f>SUM('Анал.табл.'!T106)</f>
        <v>6081.9</v>
      </c>
      <c r="I91" s="128"/>
    </row>
    <row r="92" spans="1:9" ht="23.25" customHeight="1">
      <c r="A92" s="606" t="s">
        <v>146</v>
      </c>
      <c r="B92" s="621" t="s">
        <v>284</v>
      </c>
      <c r="C92" s="621" t="s">
        <v>885</v>
      </c>
      <c r="D92" s="621">
        <v>12</v>
      </c>
      <c r="E92" s="621"/>
      <c r="F92" s="621"/>
      <c r="G92" s="128">
        <f>SUM(G94+G96+G98+G93)</f>
        <v>27411.500000000004</v>
      </c>
      <c r="H92" s="128">
        <f>SUM(H94+H96+H98+H93)</f>
        <v>27411.500000000004</v>
      </c>
      <c r="I92" s="128">
        <f>SUM(I94+I96+I98+I93+I99+I100+I101)</f>
        <v>4861.7</v>
      </c>
    </row>
    <row r="93" spans="1:9" ht="23.25" customHeight="1">
      <c r="A93" s="606" t="s">
        <v>333</v>
      </c>
      <c r="B93" s="621" t="s">
        <v>284</v>
      </c>
      <c r="C93" s="621" t="s">
        <v>885</v>
      </c>
      <c r="D93" s="621">
        <v>12</v>
      </c>
      <c r="E93" s="621" t="s">
        <v>334</v>
      </c>
      <c r="F93" s="621" t="s">
        <v>564</v>
      </c>
      <c r="G93" s="128">
        <f>SUM(H93)</f>
        <v>3481.9</v>
      </c>
      <c r="H93" s="128">
        <f>SUM('Анал.табл.'!T117)</f>
        <v>3481.9</v>
      </c>
      <c r="I93" s="128"/>
    </row>
    <row r="94" spans="1:9" ht="36" customHeight="1">
      <c r="A94" s="606" t="s">
        <v>356</v>
      </c>
      <c r="B94" s="621" t="s">
        <v>284</v>
      </c>
      <c r="C94" s="621" t="s">
        <v>885</v>
      </c>
      <c r="D94" s="621">
        <v>12</v>
      </c>
      <c r="E94" s="621" t="s">
        <v>591</v>
      </c>
      <c r="F94" s="621"/>
      <c r="G94" s="128">
        <f t="shared" si="2"/>
        <v>22297.600000000002</v>
      </c>
      <c r="H94" s="128">
        <f>SUM(H95)</f>
        <v>22297.600000000002</v>
      </c>
      <c r="I94" s="128"/>
    </row>
    <row r="95" spans="1:9" ht="24" customHeight="1">
      <c r="A95" s="606" t="s">
        <v>350</v>
      </c>
      <c r="B95" s="621" t="s">
        <v>284</v>
      </c>
      <c r="C95" s="621" t="s">
        <v>885</v>
      </c>
      <c r="D95" s="621">
        <v>12</v>
      </c>
      <c r="E95" s="621" t="s">
        <v>591</v>
      </c>
      <c r="F95" s="621" t="s">
        <v>566</v>
      </c>
      <c r="G95" s="128">
        <f t="shared" si="2"/>
        <v>22297.600000000002</v>
      </c>
      <c r="H95" s="128">
        <f>SUM('Анал.табл.'!T116)</f>
        <v>22297.600000000002</v>
      </c>
      <c r="I95" s="128"/>
    </row>
    <row r="96" spans="1:9" ht="36.75" customHeight="1">
      <c r="A96" s="606" t="s">
        <v>215</v>
      </c>
      <c r="B96" s="621" t="s">
        <v>284</v>
      </c>
      <c r="C96" s="621" t="s">
        <v>885</v>
      </c>
      <c r="D96" s="621">
        <v>12</v>
      </c>
      <c r="E96" s="621" t="s">
        <v>273</v>
      </c>
      <c r="F96" s="621"/>
      <c r="G96" s="128">
        <f aca="true" t="shared" si="3" ref="G96:G101">SUM(H96:I96)</f>
        <v>0</v>
      </c>
      <c r="H96" s="128">
        <f>SUM(H97)</f>
        <v>0</v>
      </c>
      <c r="I96" s="128"/>
    </row>
    <row r="97" spans="1:9" ht="21" customHeight="1">
      <c r="A97" s="606" t="s">
        <v>350</v>
      </c>
      <c r="B97" s="621" t="s">
        <v>284</v>
      </c>
      <c r="C97" s="621" t="s">
        <v>885</v>
      </c>
      <c r="D97" s="621">
        <v>12</v>
      </c>
      <c r="E97" s="621" t="s">
        <v>273</v>
      </c>
      <c r="F97" s="621" t="s">
        <v>274</v>
      </c>
      <c r="G97" s="128">
        <f t="shared" si="3"/>
        <v>0</v>
      </c>
      <c r="H97" s="128">
        <f>SUM('Анал.табл.'!T119)</f>
        <v>0</v>
      </c>
      <c r="I97" s="128"/>
    </row>
    <row r="98" spans="1:9" ht="21" customHeight="1">
      <c r="A98" s="606" t="s">
        <v>343</v>
      </c>
      <c r="B98" s="621" t="s">
        <v>284</v>
      </c>
      <c r="C98" s="621" t="s">
        <v>885</v>
      </c>
      <c r="D98" s="621">
        <v>12</v>
      </c>
      <c r="E98" s="621">
        <v>7950000</v>
      </c>
      <c r="F98" s="621"/>
      <c r="G98" s="128">
        <f t="shared" si="3"/>
        <v>1632</v>
      </c>
      <c r="H98" s="128">
        <f>SUM(H99)</f>
        <v>1632</v>
      </c>
      <c r="I98" s="128"/>
    </row>
    <row r="99" spans="1:9" ht="59.25" customHeight="1">
      <c r="A99" s="606" t="s">
        <v>1035</v>
      </c>
      <c r="B99" s="621" t="s">
        <v>284</v>
      </c>
      <c r="C99" s="621" t="s">
        <v>885</v>
      </c>
      <c r="D99" s="621">
        <v>12</v>
      </c>
      <c r="E99" s="621">
        <v>7950000</v>
      </c>
      <c r="F99" s="621">
        <v>500</v>
      </c>
      <c r="G99" s="128">
        <f t="shared" si="3"/>
        <v>1632</v>
      </c>
      <c r="H99" s="128">
        <f>SUM('Анал.табл.'!T120+'Анал.табл.'!T122)</f>
        <v>1632</v>
      </c>
      <c r="I99" s="128"/>
    </row>
    <row r="100" spans="1:9" ht="51" customHeight="1">
      <c r="A100" s="240" t="s">
        <v>860</v>
      </c>
      <c r="B100" s="621" t="s">
        <v>284</v>
      </c>
      <c r="C100" s="621" t="s">
        <v>885</v>
      </c>
      <c r="D100" s="621">
        <v>12</v>
      </c>
      <c r="E100" s="621" t="s">
        <v>602</v>
      </c>
      <c r="F100" s="621" t="s">
        <v>565</v>
      </c>
      <c r="G100" s="128">
        <f t="shared" si="3"/>
        <v>2428.1</v>
      </c>
      <c r="H100" s="128"/>
      <c r="I100" s="128">
        <f>SUM('Анал.табл.'!U120)</f>
        <v>2428.1</v>
      </c>
    </row>
    <row r="101" spans="1:9" ht="48.75" customHeight="1">
      <c r="A101" s="240" t="s">
        <v>429</v>
      </c>
      <c r="B101" s="621" t="s">
        <v>284</v>
      </c>
      <c r="C101" s="621" t="s">
        <v>885</v>
      </c>
      <c r="D101" s="621">
        <v>12</v>
      </c>
      <c r="E101" s="621" t="s">
        <v>430</v>
      </c>
      <c r="F101" s="621" t="s">
        <v>274</v>
      </c>
      <c r="G101" s="128">
        <f t="shared" si="3"/>
        <v>2433.6</v>
      </c>
      <c r="H101" s="128"/>
      <c r="I101" s="128">
        <f>SUM('Анал.табл.'!U121)</f>
        <v>2433.6</v>
      </c>
    </row>
    <row r="102" spans="1:9" ht="16.5" customHeight="1">
      <c r="A102" s="606" t="s">
        <v>596</v>
      </c>
      <c r="B102" s="621" t="s">
        <v>284</v>
      </c>
      <c r="C102" s="621" t="s">
        <v>152</v>
      </c>
      <c r="D102" s="621"/>
      <c r="E102" s="621"/>
      <c r="F102" s="621"/>
      <c r="G102" s="128">
        <f>SUM(G103+G115+G129)</f>
        <v>438548</v>
      </c>
      <c r="H102" s="128">
        <f>SUM(H103+H115+H129)</f>
        <v>160720.1</v>
      </c>
      <c r="I102" s="128">
        <f>SUM(I103+I115+I129)</f>
        <v>277827.9</v>
      </c>
    </row>
    <row r="103" spans="1:9" ht="16.5" customHeight="1">
      <c r="A103" s="606" t="s">
        <v>1048</v>
      </c>
      <c r="B103" s="621" t="s">
        <v>284</v>
      </c>
      <c r="C103" s="621" t="s">
        <v>152</v>
      </c>
      <c r="D103" s="621" t="s">
        <v>847</v>
      </c>
      <c r="E103" s="621"/>
      <c r="F103" s="621"/>
      <c r="G103" s="128">
        <f aca="true" t="shared" si="4" ref="G103:G112">SUM(H103:I103)</f>
        <v>148002.6</v>
      </c>
      <c r="H103" s="128">
        <f>SUM(H113+H110+H109+H106)</f>
        <v>25694.4</v>
      </c>
      <c r="I103" s="128">
        <f>SUM(I108+I110+I113)</f>
        <v>122308.2</v>
      </c>
    </row>
    <row r="104" spans="1:9" ht="16.5" customHeight="1">
      <c r="A104" s="607"/>
      <c r="B104" s="607"/>
      <c r="C104" s="607"/>
      <c r="D104" s="607"/>
      <c r="E104" s="607"/>
      <c r="F104" s="607"/>
      <c r="G104" s="607"/>
      <c r="H104" s="607"/>
      <c r="I104" s="607"/>
    </row>
    <row r="105" spans="1:9" ht="16.5" customHeight="1">
      <c r="A105" s="607"/>
      <c r="B105" s="607"/>
      <c r="C105" s="607"/>
      <c r="D105" s="607"/>
      <c r="E105" s="607"/>
      <c r="F105" s="607"/>
      <c r="G105" s="607"/>
      <c r="H105" s="607"/>
      <c r="I105" s="607"/>
    </row>
    <row r="106" spans="1:9" ht="16.5" customHeight="1">
      <c r="A106" s="606" t="s">
        <v>133</v>
      </c>
      <c r="B106" s="621" t="s">
        <v>284</v>
      </c>
      <c r="C106" s="621" t="s">
        <v>152</v>
      </c>
      <c r="D106" s="621" t="s">
        <v>847</v>
      </c>
      <c r="E106" s="621" t="s">
        <v>134</v>
      </c>
      <c r="F106" s="621"/>
      <c r="G106" s="128">
        <f t="shared" si="4"/>
        <v>8624.699999999999</v>
      </c>
      <c r="H106" s="128">
        <f>SUM(H107)</f>
        <v>8624.699999999999</v>
      </c>
      <c r="I106" s="128"/>
    </row>
    <row r="107" spans="1:9" ht="16.5" customHeight="1">
      <c r="A107" s="606" t="s">
        <v>350</v>
      </c>
      <c r="B107" s="621" t="s">
        <v>284</v>
      </c>
      <c r="C107" s="621" t="s">
        <v>152</v>
      </c>
      <c r="D107" s="621" t="s">
        <v>847</v>
      </c>
      <c r="E107" s="621" t="s">
        <v>134</v>
      </c>
      <c r="F107" s="621" t="s">
        <v>274</v>
      </c>
      <c r="G107" s="128">
        <f t="shared" si="4"/>
        <v>8624.699999999999</v>
      </c>
      <c r="H107" s="128">
        <f>SUM('Анал.табл.'!T133+'Анал.табл.'!T132)</f>
        <v>8624.699999999999</v>
      </c>
      <c r="I107" s="128"/>
    </row>
    <row r="108" spans="1:9" ht="16.5" customHeight="1">
      <c r="A108" s="606" t="s">
        <v>343</v>
      </c>
      <c r="B108" s="621" t="s">
        <v>284</v>
      </c>
      <c r="C108" s="621" t="s">
        <v>152</v>
      </c>
      <c r="D108" s="621" t="s">
        <v>847</v>
      </c>
      <c r="E108" s="621">
        <v>7950000</v>
      </c>
      <c r="F108" s="621"/>
      <c r="G108" s="128">
        <f t="shared" si="4"/>
        <v>5090.1</v>
      </c>
      <c r="H108" s="128">
        <f>SUM(H109)</f>
        <v>5090.1</v>
      </c>
      <c r="I108" s="128"/>
    </row>
    <row r="109" spans="1:9" ht="16.5" customHeight="1">
      <c r="A109" s="606" t="s">
        <v>357</v>
      </c>
      <c r="B109" s="621" t="s">
        <v>284</v>
      </c>
      <c r="C109" s="621" t="s">
        <v>152</v>
      </c>
      <c r="D109" s="621" t="s">
        <v>847</v>
      </c>
      <c r="E109" s="621">
        <v>7950000</v>
      </c>
      <c r="F109" s="621"/>
      <c r="G109" s="128">
        <f t="shared" si="4"/>
        <v>5090.1</v>
      </c>
      <c r="H109" s="128">
        <f>SUM('Анал.табл.'!T125+'Анал.табл.'!T126)</f>
        <v>5090.1</v>
      </c>
      <c r="I109" s="128"/>
    </row>
    <row r="110" spans="1:9" ht="16.5" customHeight="1">
      <c r="A110" s="606" t="s">
        <v>600</v>
      </c>
      <c r="B110" s="621" t="s">
        <v>284</v>
      </c>
      <c r="C110" s="621" t="s">
        <v>152</v>
      </c>
      <c r="D110" s="621" t="s">
        <v>847</v>
      </c>
      <c r="E110" s="621" t="s">
        <v>272</v>
      </c>
      <c r="F110" s="621"/>
      <c r="G110" s="128">
        <f t="shared" si="4"/>
        <v>33894.3</v>
      </c>
      <c r="H110" s="128">
        <f>SUM(H111+H112)</f>
        <v>2779.6</v>
      </c>
      <c r="I110" s="128">
        <f>SUM(I111+I112)</f>
        <v>31114.7</v>
      </c>
    </row>
    <row r="111" spans="1:9" ht="21.75" customHeight="1">
      <c r="A111" s="608" t="s">
        <v>859</v>
      </c>
      <c r="B111" s="621" t="s">
        <v>284</v>
      </c>
      <c r="C111" s="621" t="s">
        <v>152</v>
      </c>
      <c r="D111" s="621" t="s">
        <v>847</v>
      </c>
      <c r="E111" s="621" t="s">
        <v>748</v>
      </c>
      <c r="F111" s="621" t="s">
        <v>565</v>
      </c>
      <c r="G111" s="128">
        <f t="shared" si="4"/>
        <v>13410.6</v>
      </c>
      <c r="H111" s="128">
        <f>SUM('Анал.табл.'!T128)</f>
        <v>730.9</v>
      </c>
      <c r="I111" s="128">
        <f>SUM('Анал.табл.'!U128)</f>
        <v>12679.7</v>
      </c>
    </row>
    <row r="112" spans="1:9" ht="21.75" customHeight="1">
      <c r="A112" s="609"/>
      <c r="B112" s="621" t="s">
        <v>284</v>
      </c>
      <c r="C112" s="621" t="s">
        <v>152</v>
      </c>
      <c r="D112" s="621" t="s">
        <v>847</v>
      </c>
      <c r="E112" s="621" t="s">
        <v>748</v>
      </c>
      <c r="F112" s="621" t="s">
        <v>274</v>
      </c>
      <c r="G112" s="128">
        <f t="shared" si="4"/>
        <v>20483.7</v>
      </c>
      <c r="H112" s="128">
        <f>SUM('Анал.табл.'!T129)</f>
        <v>2048.7</v>
      </c>
      <c r="I112" s="128">
        <f>SUM('Анал.табл.'!U129)</f>
        <v>18435</v>
      </c>
    </row>
    <row r="113" spans="1:9" ht="23.25" customHeight="1">
      <c r="A113" s="606" t="s">
        <v>216</v>
      </c>
      <c r="B113" s="621" t="s">
        <v>284</v>
      </c>
      <c r="C113" s="621" t="s">
        <v>152</v>
      </c>
      <c r="D113" s="621" t="s">
        <v>847</v>
      </c>
      <c r="E113" s="621" t="s">
        <v>749</v>
      </c>
      <c r="F113" s="621"/>
      <c r="G113" s="128">
        <f>SUM(G114)</f>
        <v>100393.5</v>
      </c>
      <c r="H113" s="128">
        <f>SUM(H114)</f>
        <v>9200</v>
      </c>
      <c r="I113" s="128">
        <f>SUM(I114)</f>
        <v>91193.5</v>
      </c>
    </row>
    <row r="114" spans="1:9" ht="31.5" customHeight="1">
      <c r="A114" s="610" t="s">
        <v>135</v>
      </c>
      <c r="B114" s="621" t="s">
        <v>284</v>
      </c>
      <c r="C114" s="621" t="s">
        <v>152</v>
      </c>
      <c r="D114" s="621" t="s">
        <v>847</v>
      </c>
      <c r="E114" s="621" t="s">
        <v>749</v>
      </c>
      <c r="F114" s="621" t="s">
        <v>565</v>
      </c>
      <c r="G114" s="128">
        <f>SUM(H114:I114)</f>
        <v>100393.5</v>
      </c>
      <c r="H114" s="128">
        <f>SUM('Анал.табл.'!T131)</f>
        <v>9200</v>
      </c>
      <c r="I114" s="128">
        <f>SUM('Анал.табл.'!U130+'Анал.табл.'!U131)</f>
        <v>91193.5</v>
      </c>
    </row>
    <row r="115" spans="1:9" ht="18.75" customHeight="1">
      <c r="A115" s="606" t="s">
        <v>1050</v>
      </c>
      <c r="B115" s="621" t="s">
        <v>284</v>
      </c>
      <c r="C115" s="621" t="s">
        <v>152</v>
      </c>
      <c r="D115" s="621" t="s">
        <v>849</v>
      </c>
      <c r="E115" s="621"/>
      <c r="F115" s="621"/>
      <c r="G115" s="128">
        <f>SUM(G118+G121+G126+G116+G117)</f>
        <v>145462.5</v>
      </c>
      <c r="H115" s="128">
        <f>SUM(H118+H121+H126+H116)</f>
        <v>39539.200000000004</v>
      </c>
      <c r="I115" s="128">
        <f>SUM(I118+I121+I126+I117)</f>
        <v>105923.29999999999</v>
      </c>
    </row>
    <row r="116" spans="1:9" ht="25.5" customHeight="1">
      <c r="A116" s="606" t="s">
        <v>333</v>
      </c>
      <c r="B116" s="621" t="s">
        <v>284</v>
      </c>
      <c r="C116" s="621" t="s">
        <v>152</v>
      </c>
      <c r="D116" s="621" t="s">
        <v>849</v>
      </c>
      <c r="E116" s="621" t="s">
        <v>334</v>
      </c>
      <c r="F116" s="621" t="s">
        <v>564</v>
      </c>
      <c r="G116" s="128">
        <f>SUM(H116:I116)</f>
        <v>6531.4</v>
      </c>
      <c r="H116" s="128">
        <f>SUM('Анал.табл.'!T146)</f>
        <v>6531.4</v>
      </c>
      <c r="I116" s="128"/>
    </row>
    <row r="117" spans="1:9" ht="30.75" customHeight="1">
      <c r="A117" s="610" t="s">
        <v>641</v>
      </c>
      <c r="B117" s="621" t="s">
        <v>284</v>
      </c>
      <c r="C117" s="621" t="s">
        <v>152</v>
      </c>
      <c r="D117" s="621" t="s">
        <v>849</v>
      </c>
      <c r="E117" s="621" t="s">
        <v>334</v>
      </c>
      <c r="F117" s="621" t="s">
        <v>564</v>
      </c>
      <c r="G117" s="128">
        <f>SUM(H117:I117)</f>
        <v>16250.4</v>
      </c>
      <c r="H117" s="128"/>
      <c r="I117" s="128">
        <v>16250.4</v>
      </c>
    </row>
    <row r="118" spans="1:9" ht="23.25" customHeight="1">
      <c r="A118" s="606" t="s">
        <v>362</v>
      </c>
      <c r="B118" s="621" t="s">
        <v>284</v>
      </c>
      <c r="C118" s="621" t="s">
        <v>152</v>
      </c>
      <c r="D118" s="621" t="s">
        <v>849</v>
      </c>
      <c r="E118" s="621">
        <v>3510000</v>
      </c>
      <c r="F118" s="621"/>
      <c r="G118" s="128">
        <v>7073</v>
      </c>
      <c r="H118" s="128">
        <f>SUM(H119:H120)</f>
        <v>7073</v>
      </c>
      <c r="I118" s="128"/>
    </row>
    <row r="119" spans="1:9" ht="19.5" customHeight="1">
      <c r="A119" s="606" t="s">
        <v>359</v>
      </c>
      <c r="B119" s="621" t="s">
        <v>284</v>
      </c>
      <c r="C119" s="621" t="s">
        <v>152</v>
      </c>
      <c r="D119" s="621" t="s">
        <v>849</v>
      </c>
      <c r="E119" s="621" t="s">
        <v>361</v>
      </c>
      <c r="F119" s="621" t="s">
        <v>565</v>
      </c>
      <c r="G119" s="128">
        <v>228</v>
      </c>
      <c r="H119" s="128">
        <f>SUM('Анал.табл.'!T143)</f>
        <v>228</v>
      </c>
      <c r="I119" s="128"/>
    </row>
    <row r="120" spans="1:9" ht="19.5" customHeight="1">
      <c r="A120" s="606" t="s">
        <v>359</v>
      </c>
      <c r="B120" s="621" t="s">
        <v>284</v>
      </c>
      <c r="C120" s="621" t="s">
        <v>152</v>
      </c>
      <c r="D120" s="621" t="s">
        <v>849</v>
      </c>
      <c r="E120" s="621" t="s">
        <v>360</v>
      </c>
      <c r="F120" s="621" t="s">
        <v>565</v>
      </c>
      <c r="G120" s="128">
        <v>6845</v>
      </c>
      <c r="H120" s="128">
        <f>SUM('Анал.табл.'!T145)</f>
        <v>6845</v>
      </c>
      <c r="I120" s="128"/>
    </row>
    <row r="121" spans="1:9" ht="19.5" customHeight="1">
      <c r="A121" s="606" t="s">
        <v>600</v>
      </c>
      <c r="B121" s="621" t="s">
        <v>284</v>
      </c>
      <c r="C121" s="621" t="s">
        <v>152</v>
      </c>
      <c r="D121" s="621" t="s">
        <v>849</v>
      </c>
      <c r="E121" s="621">
        <v>5220000</v>
      </c>
      <c r="F121" s="621"/>
      <c r="G121" s="128">
        <f>SUM(H121:I121)</f>
        <v>98857.7</v>
      </c>
      <c r="H121" s="128">
        <f>SUM(H123:H124)+H125+H122</f>
        <v>9184.8</v>
      </c>
      <c r="I121" s="128">
        <f>SUM(I123:I124)+I125+I122</f>
        <v>89672.9</v>
      </c>
    </row>
    <row r="122" spans="1:9" ht="46.5" customHeight="1">
      <c r="A122" s="606" t="s">
        <v>515</v>
      </c>
      <c r="B122" s="621" t="s">
        <v>284</v>
      </c>
      <c r="C122" s="621" t="s">
        <v>152</v>
      </c>
      <c r="D122" s="621" t="s">
        <v>849</v>
      </c>
      <c r="E122" s="621" t="s">
        <v>160</v>
      </c>
      <c r="F122" s="621" t="s">
        <v>564</v>
      </c>
      <c r="G122" s="128">
        <f>SUM(H122:I122)</f>
        <v>35182.7</v>
      </c>
      <c r="H122" s="128">
        <f>SUM('Анал.табл.'!T149)</f>
        <v>3536</v>
      </c>
      <c r="I122" s="128">
        <f>SUM('Анал.табл.'!U149)</f>
        <v>31646.7</v>
      </c>
    </row>
    <row r="123" spans="1:9" ht="51.75" customHeight="1">
      <c r="A123" s="240" t="s">
        <v>159</v>
      </c>
      <c r="B123" s="621" t="s">
        <v>284</v>
      </c>
      <c r="C123" s="621" t="s">
        <v>152</v>
      </c>
      <c r="D123" s="621" t="s">
        <v>849</v>
      </c>
      <c r="E123" s="621">
        <v>5222100</v>
      </c>
      <c r="F123" s="621" t="s">
        <v>564</v>
      </c>
      <c r="G123" s="128">
        <f>SUM(H123:I123)</f>
        <v>55561.9</v>
      </c>
      <c r="H123" s="128">
        <f>SUM('Анал.табл.'!T148)</f>
        <v>2791.8999999999996</v>
      </c>
      <c r="I123" s="128">
        <f>SUM('Анал.табл.'!U148)</f>
        <v>52770</v>
      </c>
    </row>
    <row r="124" spans="1:9" ht="55.5" customHeight="1">
      <c r="A124" s="240" t="s">
        <v>159</v>
      </c>
      <c r="B124" s="621" t="s">
        <v>284</v>
      </c>
      <c r="C124" s="621" t="s">
        <v>152</v>
      </c>
      <c r="D124" s="621" t="s">
        <v>849</v>
      </c>
      <c r="E124" s="621">
        <v>5222100</v>
      </c>
      <c r="F124" s="621" t="s">
        <v>565</v>
      </c>
      <c r="G124" s="128">
        <f aca="true" t="shared" si="5" ref="G124:G140">SUM(H124:I124)</f>
        <v>5256.2</v>
      </c>
      <c r="H124" s="128"/>
      <c r="I124" s="128">
        <f>SUM('Анал.табл.'!U147)</f>
        <v>5256.2</v>
      </c>
    </row>
    <row r="125" spans="1:9" ht="21.75" customHeight="1">
      <c r="A125" s="240" t="s">
        <v>9</v>
      </c>
      <c r="B125" s="621" t="s">
        <v>284</v>
      </c>
      <c r="C125" s="621" t="s">
        <v>152</v>
      </c>
      <c r="D125" s="621" t="s">
        <v>849</v>
      </c>
      <c r="E125" s="621" t="s">
        <v>363</v>
      </c>
      <c r="F125" s="621" t="s">
        <v>564</v>
      </c>
      <c r="G125" s="128">
        <f t="shared" si="5"/>
        <v>2856.9</v>
      </c>
      <c r="H125" s="128">
        <f>SUM('Анал.табл.'!T150)</f>
        <v>2856.9</v>
      </c>
      <c r="I125" s="128">
        <f>SUM('Анал.табл.'!U150)</f>
        <v>0</v>
      </c>
    </row>
    <row r="126" spans="1:9" ht="23.25" customHeight="1">
      <c r="A126" s="606" t="s">
        <v>343</v>
      </c>
      <c r="B126" s="621" t="s">
        <v>284</v>
      </c>
      <c r="C126" s="621" t="s">
        <v>152</v>
      </c>
      <c r="D126" s="621" t="s">
        <v>849</v>
      </c>
      <c r="E126" s="621">
        <v>7950000</v>
      </c>
      <c r="F126" s="621"/>
      <c r="G126" s="128">
        <f t="shared" si="5"/>
        <v>16750</v>
      </c>
      <c r="H126" s="128">
        <f>SUM(H127+H128)</f>
        <v>16750</v>
      </c>
      <c r="I126" s="128"/>
    </row>
    <row r="127" spans="1:9" ht="49.5" customHeight="1">
      <c r="A127" s="606" t="s">
        <v>1038</v>
      </c>
      <c r="B127" s="621" t="s">
        <v>284</v>
      </c>
      <c r="C127" s="621" t="s">
        <v>152</v>
      </c>
      <c r="D127" s="621" t="s">
        <v>849</v>
      </c>
      <c r="E127" s="621">
        <v>7950000</v>
      </c>
      <c r="F127" s="621">
        <v>500</v>
      </c>
      <c r="G127" s="128">
        <f t="shared" si="5"/>
        <v>9050</v>
      </c>
      <c r="H127" s="128">
        <f>SUM('Анал.табл.'!T151)</f>
        <v>9050</v>
      </c>
      <c r="I127" s="128"/>
    </row>
    <row r="128" spans="1:9" ht="21" customHeight="1">
      <c r="A128" s="606" t="s">
        <v>358</v>
      </c>
      <c r="B128" s="621" t="s">
        <v>284</v>
      </c>
      <c r="C128" s="621" t="s">
        <v>152</v>
      </c>
      <c r="D128" s="621" t="s">
        <v>849</v>
      </c>
      <c r="E128" s="621">
        <v>7950000</v>
      </c>
      <c r="F128" s="621">
        <v>500</v>
      </c>
      <c r="G128" s="128">
        <f t="shared" si="5"/>
        <v>7700</v>
      </c>
      <c r="H128" s="128">
        <f>SUM('Анал.табл.'!T142)</f>
        <v>7700</v>
      </c>
      <c r="I128" s="128"/>
    </row>
    <row r="129" spans="1:9" ht="22.5" customHeight="1">
      <c r="A129" s="606" t="s">
        <v>544</v>
      </c>
      <c r="B129" s="621" t="s">
        <v>284</v>
      </c>
      <c r="C129" s="621" t="s">
        <v>152</v>
      </c>
      <c r="D129" s="621" t="s">
        <v>850</v>
      </c>
      <c r="E129" s="621"/>
      <c r="F129" s="621"/>
      <c r="G129" s="128">
        <f>SUM(H129:I129)</f>
        <v>145082.9</v>
      </c>
      <c r="H129" s="128">
        <f>SUM(H132+H138+H130+H135)</f>
        <v>95486.5</v>
      </c>
      <c r="I129" s="128">
        <f>SUM(I132+I138)</f>
        <v>49596.4</v>
      </c>
    </row>
    <row r="130" spans="1:9" ht="37.5" customHeight="1">
      <c r="A130" s="606" t="s">
        <v>767</v>
      </c>
      <c r="B130" s="621" t="s">
        <v>284</v>
      </c>
      <c r="C130" s="621" t="s">
        <v>152</v>
      </c>
      <c r="D130" s="621" t="s">
        <v>850</v>
      </c>
      <c r="E130" s="621" t="s">
        <v>769</v>
      </c>
      <c r="F130" s="621"/>
      <c r="G130" s="128">
        <f t="shared" si="5"/>
        <v>6140.7</v>
      </c>
      <c r="H130" s="128">
        <f>SUM(H131)</f>
        <v>6140.7</v>
      </c>
      <c r="I130" s="128"/>
    </row>
    <row r="131" spans="1:9" ht="21" customHeight="1">
      <c r="A131" s="606" t="s">
        <v>768</v>
      </c>
      <c r="B131" s="621" t="s">
        <v>284</v>
      </c>
      <c r="C131" s="621" t="s">
        <v>152</v>
      </c>
      <c r="D131" s="621" t="s">
        <v>850</v>
      </c>
      <c r="E131" s="621" t="s">
        <v>769</v>
      </c>
      <c r="F131" s="621" t="s">
        <v>274</v>
      </c>
      <c r="G131" s="128">
        <f t="shared" si="5"/>
        <v>6140.7</v>
      </c>
      <c r="H131" s="128">
        <f>SUM('Анал.табл.'!T160+'Анал.табл.'!T155+'Анал.табл.'!T156)</f>
        <v>6140.7</v>
      </c>
      <c r="I131" s="128"/>
    </row>
    <row r="132" spans="1:9" ht="22.5" customHeight="1">
      <c r="A132" s="606" t="s">
        <v>600</v>
      </c>
      <c r="B132" s="621" t="s">
        <v>284</v>
      </c>
      <c r="C132" s="621" t="s">
        <v>152</v>
      </c>
      <c r="D132" s="621" t="s">
        <v>850</v>
      </c>
      <c r="E132" s="621">
        <v>5226100</v>
      </c>
      <c r="F132" s="621"/>
      <c r="G132" s="128">
        <f t="shared" si="5"/>
        <v>52203.4</v>
      </c>
      <c r="H132" s="128">
        <f>SUM(H134+H133)</f>
        <v>2607</v>
      </c>
      <c r="I132" s="128">
        <f>SUM(I134+I133)</f>
        <v>49596.4</v>
      </c>
    </row>
    <row r="133" spans="1:9" ht="17.25" customHeight="1">
      <c r="A133" s="608" t="s">
        <v>353</v>
      </c>
      <c r="B133" s="621" t="s">
        <v>284</v>
      </c>
      <c r="C133" s="621" t="s">
        <v>152</v>
      </c>
      <c r="D133" s="621" t="s">
        <v>850</v>
      </c>
      <c r="E133" s="621">
        <v>5226100</v>
      </c>
      <c r="F133" s="621" t="s">
        <v>564</v>
      </c>
      <c r="G133" s="128">
        <f>SUM(H133:I133)</f>
        <v>1683.7</v>
      </c>
      <c r="H133" s="128">
        <v>83.8</v>
      </c>
      <c r="I133" s="128">
        <v>1599.9</v>
      </c>
    </row>
    <row r="134" spans="1:9" ht="17.25" customHeight="1">
      <c r="A134" s="608"/>
      <c r="B134" s="621" t="s">
        <v>284</v>
      </c>
      <c r="C134" s="621" t="s">
        <v>152</v>
      </c>
      <c r="D134" s="621" t="s">
        <v>850</v>
      </c>
      <c r="E134" s="621">
        <v>5226100</v>
      </c>
      <c r="F134" s="621" t="s">
        <v>274</v>
      </c>
      <c r="G134" s="128">
        <f>SUM(H134:I134)</f>
        <v>50519.7</v>
      </c>
      <c r="H134" s="128">
        <v>2523.2</v>
      </c>
      <c r="I134" s="128">
        <v>47996.5</v>
      </c>
    </row>
    <row r="135" spans="1:9" ht="22.5" customHeight="1">
      <c r="A135" s="610" t="s">
        <v>249</v>
      </c>
      <c r="B135" s="621" t="s">
        <v>284</v>
      </c>
      <c r="C135" s="621" t="s">
        <v>152</v>
      </c>
      <c r="D135" s="621" t="s">
        <v>850</v>
      </c>
      <c r="E135" s="621" t="s">
        <v>122</v>
      </c>
      <c r="F135" s="621"/>
      <c r="G135" s="128">
        <f>SUM(H135:I135)</f>
        <v>11000</v>
      </c>
      <c r="H135" s="128">
        <f>SUM(H136+H137)</f>
        <v>11000</v>
      </c>
      <c r="I135" s="128"/>
    </row>
    <row r="136" spans="1:9" ht="18.75" customHeight="1">
      <c r="A136" s="240" t="s">
        <v>124</v>
      </c>
      <c r="B136" s="621" t="s">
        <v>284</v>
      </c>
      <c r="C136" s="621" t="s">
        <v>152</v>
      </c>
      <c r="D136" s="621" t="s">
        <v>850</v>
      </c>
      <c r="E136" s="621" t="s">
        <v>122</v>
      </c>
      <c r="F136" s="621" t="s">
        <v>274</v>
      </c>
      <c r="G136" s="128">
        <f>SUM(H136:I136)</f>
        <v>10000</v>
      </c>
      <c r="H136" s="128">
        <v>10000</v>
      </c>
      <c r="I136" s="128"/>
    </row>
    <row r="137" spans="1:9" ht="18.75" customHeight="1">
      <c r="A137" s="240" t="s">
        <v>125</v>
      </c>
      <c r="B137" s="621" t="s">
        <v>284</v>
      </c>
      <c r="C137" s="621" t="s">
        <v>152</v>
      </c>
      <c r="D137" s="621" t="s">
        <v>850</v>
      </c>
      <c r="E137" s="621" t="s">
        <v>122</v>
      </c>
      <c r="F137" s="621" t="s">
        <v>274</v>
      </c>
      <c r="G137" s="128">
        <f>SUM(H137:I137)</f>
        <v>1000</v>
      </c>
      <c r="H137" s="128">
        <v>1000</v>
      </c>
      <c r="I137" s="128"/>
    </row>
    <row r="138" spans="1:9" ht="18.75" customHeight="1">
      <c r="A138" s="606" t="s">
        <v>343</v>
      </c>
      <c r="B138" s="621" t="s">
        <v>284</v>
      </c>
      <c r="C138" s="621" t="s">
        <v>152</v>
      </c>
      <c r="D138" s="621" t="s">
        <v>850</v>
      </c>
      <c r="E138" s="621">
        <v>7950000</v>
      </c>
      <c r="F138" s="621"/>
      <c r="G138" s="128">
        <f t="shared" si="5"/>
        <v>75738.8</v>
      </c>
      <c r="H138" s="128">
        <f>SUM(H139:H140)</f>
        <v>75738.8</v>
      </c>
      <c r="I138" s="128"/>
    </row>
    <row r="139" spans="1:9" ht="32.25" customHeight="1">
      <c r="A139" s="606" t="s">
        <v>367</v>
      </c>
      <c r="B139" s="621" t="s">
        <v>284</v>
      </c>
      <c r="C139" s="621" t="s">
        <v>152</v>
      </c>
      <c r="D139" s="621" t="s">
        <v>850</v>
      </c>
      <c r="E139" s="621">
        <v>7950000</v>
      </c>
      <c r="F139" s="621" t="s">
        <v>565</v>
      </c>
      <c r="G139" s="128">
        <f t="shared" si="5"/>
        <v>24809</v>
      </c>
      <c r="H139" s="128">
        <f>SUM('Анал.табл.'!T153)</f>
        <v>24809</v>
      </c>
      <c r="I139" s="128"/>
    </row>
    <row r="140" spans="1:9" ht="54.75" customHeight="1">
      <c r="A140" s="606" t="s">
        <v>368</v>
      </c>
      <c r="B140" s="621" t="s">
        <v>284</v>
      </c>
      <c r="C140" s="621" t="s">
        <v>152</v>
      </c>
      <c r="D140" s="621" t="s">
        <v>850</v>
      </c>
      <c r="E140" s="621">
        <v>7950000</v>
      </c>
      <c r="F140" s="621">
        <v>500</v>
      </c>
      <c r="G140" s="128">
        <f t="shared" si="5"/>
        <v>50929.8</v>
      </c>
      <c r="H140" s="128">
        <f>SUM('Анал.табл.'!T154)</f>
        <v>50929.8</v>
      </c>
      <c r="I140" s="128"/>
    </row>
    <row r="141" spans="1:9" ht="18.75" customHeight="1">
      <c r="A141" s="606" t="s">
        <v>598</v>
      </c>
      <c r="B141" s="621" t="s">
        <v>284</v>
      </c>
      <c r="C141" s="621" t="s">
        <v>168</v>
      </c>
      <c r="D141" s="621"/>
      <c r="E141" s="621"/>
      <c r="F141" s="621"/>
      <c r="G141" s="128">
        <f aca="true" t="shared" si="6" ref="G141:G207">SUM(H141:I141)</f>
        <v>289428.19999999995</v>
      </c>
      <c r="H141" s="128">
        <f>SUM(H142+H149+H160)</f>
        <v>146046.09999999998</v>
      </c>
      <c r="I141" s="128">
        <f>SUM(I142+I149+I160)</f>
        <v>143382.1</v>
      </c>
    </row>
    <row r="142" spans="1:9" ht="18.75" customHeight="1">
      <c r="A142" s="606" t="s">
        <v>548</v>
      </c>
      <c r="B142" s="621" t="s">
        <v>284</v>
      </c>
      <c r="C142" s="621" t="s">
        <v>168</v>
      </c>
      <c r="D142" s="621" t="s">
        <v>847</v>
      </c>
      <c r="E142" s="621"/>
      <c r="F142" s="621"/>
      <c r="G142" s="128">
        <f t="shared" si="6"/>
        <v>161479.80000000002</v>
      </c>
      <c r="H142" s="128">
        <f>SUM(H143+H148)</f>
        <v>25104.1</v>
      </c>
      <c r="I142" s="128">
        <f>SUM(I143)</f>
        <v>136375.7</v>
      </c>
    </row>
    <row r="143" spans="1:10" ht="18.75" customHeight="1">
      <c r="A143" s="606" t="s">
        <v>600</v>
      </c>
      <c r="B143" s="621" t="s">
        <v>284</v>
      </c>
      <c r="C143" s="621" t="s">
        <v>168</v>
      </c>
      <c r="D143" s="621" t="s">
        <v>847</v>
      </c>
      <c r="E143" s="621">
        <v>5220000</v>
      </c>
      <c r="F143" s="621"/>
      <c r="G143" s="128">
        <f>SUM(H143:I143)</f>
        <v>145479.80000000002</v>
      </c>
      <c r="H143" s="128">
        <f>SUM(H144+H147)</f>
        <v>9104.1</v>
      </c>
      <c r="I143" s="128">
        <f>SUM(I144+I147)</f>
        <v>136375.7</v>
      </c>
      <c r="J143" s="620"/>
    </row>
    <row r="144" spans="1:9" ht="18.75" customHeight="1">
      <c r="A144" s="606" t="s">
        <v>369</v>
      </c>
      <c r="B144" s="621" t="s">
        <v>284</v>
      </c>
      <c r="C144" s="621" t="s">
        <v>168</v>
      </c>
      <c r="D144" s="621" t="s">
        <v>847</v>
      </c>
      <c r="E144" s="621">
        <v>5225600</v>
      </c>
      <c r="F144" s="621" t="s">
        <v>564</v>
      </c>
      <c r="G144" s="128">
        <f t="shared" si="6"/>
        <v>44937.100000000006</v>
      </c>
      <c r="H144" s="128">
        <f>SUM(H146+H145)</f>
        <v>1852.3</v>
      </c>
      <c r="I144" s="128">
        <f>SUM(I146+I145)</f>
        <v>43084.8</v>
      </c>
    </row>
    <row r="145" spans="1:9" ht="35.25" customHeight="1">
      <c r="A145" s="606" t="s">
        <v>298</v>
      </c>
      <c r="B145" s="621" t="s">
        <v>284</v>
      </c>
      <c r="C145" s="621" t="s">
        <v>168</v>
      </c>
      <c r="D145" s="621" t="s">
        <v>847</v>
      </c>
      <c r="E145" s="621">
        <v>5225602</v>
      </c>
      <c r="F145" s="621" t="s">
        <v>566</v>
      </c>
      <c r="G145" s="128">
        <f t="shared" si="6"/>
        <v>16000</v>
      </c>
      <c r="H145" s="622">
        <v>0</v>
      </c>
      <c r="I145" s="622">
        <f>SUM('Анал.табл.'!U189)</f>
        <v>16000</v>
      </c>
    </row>
    <row r="146" spans="1:9" ht="31.5" customHeight="1">
      <c r="A146" s="606" t="s">
        <v>568</v>
      </c>
      <c r="B146" s="621" t="s">
        <v>284</v>
      </c>
      <c r="C146" s="621" t="s">
        <v>168</v>
      </c>
      <c r="D146" s="621" t="s">
        <v>847</v>
      </c>
      <c r="E146" s="621">
        <v>5225603</v>
      </c>
      <c r="F146" s="621" t="s">
        <v>564</v>
      </c>
      <c r="G146" s="128">
        <f t="shared" si="6"/>
        <v>28937.1</v>
      </c>
      <c r="H146" s="128">
        <f>SUM('Анал.табл.'!T191+'Анал.табл.'!T190)</f>
        <v>1852.3</v>
      </c>
      <c r="I146" s="128">
        <f>SUM('Анал.табл.'!U191+'Анал.табл.'!U190)</f>
        <v>27084.8</v>
      </c>
    </row>
    <row r="147" spans="1:9" ht="48.75" customHeight="1">
      <c r="A147" s="606" t="s">
        <v>1095</v>
      </c>
      <c r="B147" s="621" t="s">
        <v>284</v>
      </c>
      <c r="C147" s="621" t="s">
        <v>168</v>
      </c>
      <c r="D147" s="621" t="s">
        <v>847</v>
      </c>
      <c r="E147" s="621" t="s">
        <v>161</v>
      </c>
      <c r="F147" s="621" t="s">
        <v>564</v>
      </c>
      <c r="G147" s="128">
        <f t="shared" si="6"/>
        <v>100542.7</v>
      </c>
      <c r="H147" s="128">
        <f>SUM('Анал.табл.'!T192)</f>
        <v>7251.8</v>
      </c>
      <c r="I147" s="128">
        <f>SUM('Анал.табл.'!U192)</f>
        <v>93290.9</v>
      </c>
    </row>
    <row r="148" spans="1:9" ht="39" customHeight="1">
      <c r="A148" s="606" t="s">
        <v>298</v>
      </c>
      <c r="B148" s="621" t="s">
        <v>284</v>
      </c>
      <c r="C148" s="621" t="s">
        <v>168</v>
      </c>
      <c r="D148" s="621" t="s">
        <v>847</v>
      </c>
      <c r="E148" s="621" t="s">
        <v>237</v>
      </c>
      <c r="F148" s="621" t="s">
        <v>566</v>
      </c>
      <c r="G148" s="193">
        <f t="shared" si="6"/>
        <v>16000</v>
      </c>
      <c r="H148" s="622">
        <f>SUM('Анал.табл.'!T189)</f>
        <v>16000</v>
      </c>
      <c r="I148" s="623"/>
    </row>
    <row r="149" spans="1:9" ht="20.25" customHeight="1">
      <c r="A149" s="606" t="s">
        <v>137</v>
      </c>
      <c r="B149" s="621" t="s">
        <v>284</v>
      </c>
      <c r="C149" s="621" t="s">
        <v>168</v>
      </c>
      <c r="D149" s="621" t="s">
        <v>849</v>
      </c>
      <c r="E149" s="621"/>
      <c r="F149" s="621"/>
      <c r="G149" s="128">
        <f>SUM(H149:I149)</f>
        <v>124447.59999999999</v>
      </c>
      <c r="H149" s="128">
        <f>SUM(H151+H153+H159+H150)</f>
        <v>118858.09999999999</v>
      </c>
      <c r="I149" s="128">
        <f>SUM(I151+I153+I156+I159)</f>
        <v>5589.5</v>
      </c>
    </row>
    <row r="150" spans="1:9" ht="21" customHeight="1">
      <c r="A150" s="606"/>
      <c r="B150" s="621" t="s">
        <v>284</v>
      </c>
      <c r="C150" s="621" t="s">
        <v>168</v>
      </c>
      <c r="D150" s="621" t="s">
        <v>849</v>
      </c>
      <c r="E150" s="621" t="s">
        <v>1022</v>
      </c>
      <c r="F150" s="621" t="s">
        <v>564</v>
      </c>
      <c r="G150" s="128">
        <f>SUM(H150:I150)</f>
        <v>70</v>
      </c>
      <c r="H150" s="128">
        <v>70</v>
      </c>
      <c r="I150" s="128"/>
    </row>
    <row r="151" spans="1:9" ht="19.5" customHeight="1">
      <c r="A151" s="606" t="s">
        <v>370</v>
      </c>
      <c r="B151" s="621" t="s">
        <v>284</v>
      </c>
      <c r="C151" s="621" t="s">
        <v>168</v>
      </c>
      <c r="D151" s="621" t="s">
        <v>849</v>
      </c>
      <c r="E151" s="621">
        <v>4230000</v>
      </c>
      <c r="F151" s="621"/>
      <c r="G151" s="128">
        <f t="shared" si="6"/>
        <v>108915.09999999999</v>
      </c>
      <c r="H151" s="128">
        <f>SUM(H152)</f>
        <v>108185.59999999999</v>
      </c>
      <c r="I151" s="128">
        <f>SUM(I152)</f>
        <v>729.5</v>
      </c>
    </row>
    <row r="152" spans="1:9" ht="21.75" customHeight="1">
      <c r="A152" s="606" t="s">
        <v>371</v>
      </c>
      <c r="B152" s="621" t="s">
        <v>284</v>
      </c>
      <c r="C152" s="621" t="s">
        <v>168</v>
      </c>
      <c r="D152" s="621" t="s">
        <v>849</v>
      </c>
      <c r="E152" s="621">
        <v>4239900</v>
      </c>
      <c r="F152" s="621" t="s">
        <v>566</v>
      </c>
      <c r="G152" s="128">
        <f t="shared" si="6"/>
        <v>108915.09999999999</v>
      </c>
      <c r="H152" s="128">
        <f>SUM('Анал.табл.'!T207:T209)+'Анал.табл.'!T237</f>
        <v>108185.59999999999</v>
      </c>
      <c r="I152" s="128">
        <f>'Анал.табл.'!U208+'Анал.табл.'!U209</f>
        <v>729.5</v>
      </c>
    </row>
    <row r="153" spans="1:9" ht="20.25" customHeight="1">
      <c r="A153" s="606" t="s">
        <v>600</v>
      </c>
      <c r="B153" s="621" t="s">
        <v>284</v>
      </c>
      <c r="C153" s="621" t="s">
        <v>168</v>
      </c>
      <c r="D153" s="621" t="s">
        <v>849</v>
      </c>
      <c r="E153" s="621" t="s">
        <v>272</v>
      </c>
      <c r="F153" s="621"/>
      <c r="G153" s="128">
        <f>SUM(G157+G154)</f>
        <v>10050</v>
      </c>
      <c r="H153" s="128">
        <f>SUM(H157+H156)</f>
        <v>10085.3</v>
      </c>
      <c r="I153" s="128">
        <f>SUM(I157+I154)</f>
        <v>50</v>
      </c>
    </row>
    <row r="154" spans="1:9" ht="35.25" customHeight="1">
      <c r="A154" s="606" t="s">
        <v>570</v>
      </c>
      <c r="B154" s="621" t="s">
        <v>284</v>
      </c>
      <c r="C154" s="621" t="s">
        <v>168</v>
      </c>
      <c r="D154" s="621" t="s">
        <v>849</v>
      </c>
      <c r="E154" s="621">
        <v>5222800</v>
      </c>
      <c r="F154" s="621" t="s">
        <v>566</v>
      </c>
      <c r="G154" s="128">
        <f>SUM(G155)</f>
        <v>50</v>
      </c>
      <c r="H154" s="128"/>
      <c r="I154" s="128">
        <f>SUM(I155)</f>
        <v>50</v>
      </c>
    </row>
    <row r="155" spans="1:9" ht="19.5" customHeight="1">
      <c r="A155" s="606" t="s">
        <v>571</v>
      </c>
      <c r="B155" s="621" t="s">
        <v>284</v>
      </c>
      <c r="C155" s="621" t="s">
        <v>168</v>
      </c>
      <c r="D155" s="621" t="s">
        <v>849</v>
      </c>
      <c r="E155" s="621">
        <v>5222801</v>
      </c>
      <c r="F155" s="621" t="s">
        <v>566</v>
      </c>
      <c r="G155" s="128">
        <f>SUM(H155:I155)</f>
        <v>50</v>
      </c>
      <c r="H155" s="128"/>
      <c r="I155" s="128">
        <f>SUM('Анал.табл.'!U234)</f>
        <v>50</v>
      </c>
    </row>
    <row r="156" spans="1:9" ht="35.25" customHeight="1">
      <c r="A156" s="606" t="s">
        <v>568</v>
      </c>
      <c r="B156" s="621" t="s">
        <v>284</v>
      </c>
      <c r="C156" s="621" t="s">
        <v>168</v>
      </c>
      <c r="D156" s="621" t="s">
        <v>849</v>
      </c>
      <c r="E156" s="621">
        <v>5225603</v>
      </c>
      <c r="F156" s="621" t="s">
        <v>564</v>
      </c>
      <c r="G156" s="128">
        <f>SUM(H156:I156)</f>
        <v>2826.5</v>
      </c>
      <c r="H156" s="128">
        <f>SUM('Анал.табл.'!T238)</f>
        <v>85.3</v>
      </c>
      <c r="I156" s="128">
        <f>'Анал.табл.'!U238</f>
        <v>2741.2</v>
      </c>
    </row>
    <row r="157" spans="1:9" ht="50.25" customHeight="1">
      <c r="A157" s="606" t="s">
        <v>866</v>
      </c>
      <c r="B157" s="621" t="s">
        <v>284</v>
      </c>
      <c r="C157" s="621" t="s">
        <v>168</v>
      </c>
      <c r="D157" s="621" t="s">
        <v>849</v>
      </c>
      <c r="E157" s="621" t="s">
        <v>163</v>
      </c>
      <c r="F157" s="621" t="s">
        <v>564</v>
      </c>
      <c r="G157" s="128">
        <f>SUM(G158)</f>
        <v>10000</v>
      </c>
      <c r="H157" s="128">
        <f>SUM(H158)</f>
        <v>10000</v>
      </c>
      <c r="I157" s="128">
        <f>SUM(I158)</f>
        <v>0</v>
      </c>
    </row>
    <row r="158" spans="1:9" ht="41.25" customHeight="1">
      <c r="A158" s="240" t="s">
        <v>18</v>
      </c>
      <c r="B158" s="621" t="s">
        <v>284</v>
      </c>
      <c r="C158" s="621" t="s">
        <v>168</v>
      </c>
      <c r="D158" s="621" t="s">
        <v>849</v>
      </c>
      <c r="E158" s="621" t="s">
        <v>162</v>
      </c>
      <c r="F158" s="621" t="s">
        <v>564</v>
      </c>
      <c r="G158" s="128">
        <f t="shared" si="6"/>
        <v>10000</v>
      </c>
      <c r="H158" s="128">
        <v>10000</v>
      </c>
      <c r="I158" s="128">
        <f>SUM('Анал.табл.'!U236)</f>
        <v>0</v>
      </c>
    </row>
    <row r="159" spans="1:9" ht="36" customHeight="1">
      <c r="A159" s="240" t="s">
        <v>839</v>
      </c>
      <c r="B159" s="621" t="s">
        <v>284</v>
      </c>
      <c r="C159" s="621" t="s">
        <v>168</v>
      </c>
      <c r="D159" s="621" t="s">
        <v>849</v>
      </c>
      <c r="E159" s="621" t="s">
        <v>237</v>
      </c>
      <c r="F159" s="621" t="s">
        <v>274</v>
      </c>
      <c r="G159" s="128">
        <f t="shared" si="6"/>
        <v>2586</v>
      </c>
      <c r="H159" s="128">
        <v>517.2</v>
      </c>
      <c r="I159" s="128">
        <v>2068.8</v>
      </c>
    </row>
    <row r="160" spans="1:9" ht="18.75" customHeight="1">
      <c r="A160" s="606" t="s">
        <v>242</v>
      </c>
      <c r="B160" s="621" t="s">
        <v>284</v>
      </c>
      <c r="C160" s="621" t="s">
        <v>168</v>
      </c>
      <c r="D160" s="621" t="s">
        <v>168</v>
      </c>
      <c r="E160" s="621"/>
      <c r="F160" s="621"/>
      <c r="G160" s="128">
        <f t="shared" si="6"/>
        <v>3500.8</v>
      </c>
      <c r="H160" s="128">
        <f>SUM(H161)</f>
        <v>2083.9</v>
      </c>
      <c r="I160" s="128">
        <f>SUM(I161)</f>
        <v>1416.8999999999999</v>
      </c>
    </row>
    <row r="161" spans="1:9" ht="18.75" customHeight="1">
      <c r="A161" s="606" t="s">
        <v>181</v>
      </c>
      <c r="B161" s="621" t="s">
        <v>284</v>
      </c>
      <c r="C161" s="621" t="s">
        <v>168</v>
      </c>
      <c r="D161" s="621" t="s">
        <v>168</v>
      </c>
      <c r="E161" s="621" t="s">
        <v>691</v>
      </c>
      <c r="F161" s="621"/>
      <c r="G161" s="128">
        <f t="shared" si="6"/>
        <v>3500.8</v>
      </c>
      <c r="H161" s="128">
        <f>SUM(H162)</f>
        <v>2083.9</v>
      </c>
      <c r="I161" s="128">
        <f>SUM(I162)</f>
        <v>1416.8999999999999</v>
      </c>
    </row>
    <row r="162" spans="1:9" ht="18.75" customHeight="1">
      <c r="A162" s="606" t="s">
        <v>350</v>
      </c>
      <c r="B162" s="621" t="s">
        <v>284</v>
      </c>
      <c r="C162" s="621" t="s">
        <v>168</v>
      </c>
      <c r="D162" s="621" t="s">
        <v>168</v>
      </c>
      <c r="E162" s="621" t="s">
        <v>691</v>
      </c>
      <c r="F162" s="621"/>
      <c r="G162" s="128">
        <f>SUM(H162:I162)</f>
        <v>3500.8</v>
      </c>
      <c r="H162" s="128">
        <f>SUM('Анал.табл.'!T294:T298)</f>
        <v>2083.9</v>
      </c>
      <c r="I162" s="128">
        <f>SUM('Анал.табл.'!U294:U298)</f>
        <v>1416.8999999999999</v>
      </c>
    </row>
    <row r="163" spans="1:9" ht="18.75" customHeight="1">
      <c r="A163" s="606" t="s">
        <v>372</v>
      </c>
      <c r="B163" s="621" t="s">
        <v>284</v>
      </c>
      <c r="C163" s="621" t="s">
        <v>167</v>
      </c>
      <c r="D163" s="621"/>
      <c r="E163" s="621"/>
      <c r="F163" s="621"/>
      <c r="G163" s="128">
        <f t="shared" si="6"/>
        <v>237050.7</v>
      </c>
      <c r="H163" s="128">
        <f>SUM(H164)</f>
        <v>87345.7</v>
      </c>
      <c r="I163" s="128">
        <f>SUM(I164)</f>
        <v>149705.00000000003</v>
      </c>
    </row>
    <row r="164" spans="1:9" ht="18.75" customHeight="1">
      <c r="A164" s="606" t="s">
        <v>634</v>
      </c>
      <c r="B164" s="621" t="s">
        <v>284</v>
      </c>
      <c r="C164" s="621" t="s">
        <v>167</v>
      </c>
      <c r="D164" s="621" t="s">
        <v>847</v>
      </c>
      <c r="E164" s="621"/>
      <c r="F164" s="621"/>
      <c r="G164" s="128">
        <f>SUM(H164:I164)</f>
        <v>237050.7</v>
      </c>
      <c r="H164" s="128">
        <f>SUM(H166+H168+H174+H177+H179+H183+H165+H181)</f>
        <v>87345.7</v>
      </c>
      <c r="I164" s="128">
        <f>SUM(I166+I168+I174+I177+I179+I183)</f>
        <v>149705.00000000003</v>
      </c>
    </row>
    <row r="165" spans="1:9" ht="26.25" customHeight="1" hidden="1">
      <c r="A165" s="606" t="s">
        <v>333</v>
      </c>
      <c r="B165" s="621" t="s">
        <v>284</v>
      </c>
      <c r="C165" s="621" t="s">
        <v>167</v>
      </c>
      <c r="D165" s="621" t="s">
        <v>847</v>
      </c>
      <c r="E165" s="621" t="s">
        <v>334</v>
      </c>
      <c r="F165" s="621" t="s">
        <v>564</v>
      </c>
      <c r="G165" s="128">
        <f t="shared" si="6"/>
        <v>0</v>
      </c>
      <c r="H165" s="128">
        <v>0</v>
      </c>
      <c r="I165" s="128"/>
    </row>
    <row r="166" spans="1:9" ht="29.25" customHeight="1">
      <c r="A166" s="606" t="s">
        <v>373</v>
      </c>
      <c r="B166" s="621" t="s">
        <v>284</v>
      </c>
      <c r="C166" s="621" t="s">
        <v>167</v>
      </c>
      <c r="D166" s="621" t="s">
        <v>847</v>
      </c>
      <c r="E166" s="621" t="s">
        <v>155</v>
      </c>
      <c r="F166" s="621"/>
      <c r="G166" s="128">
        <f t="shared" si="6"/>
        <v>122.1</v>
      </c>
      <c r="H166" s="128"/>
      <c r="I166" s="128">
        <f>SUM(I167)</f>
        <v>122.1</v>
      </c>
    </row>
    <row r="167" spans="1:9" ht="32.25" customHeight="1">
      <c r="A167" s="606" t="s">
        <v>374</v>
      </c>
      <c r="B167" s="621" t="s">
        <v>284</v>
      </c>
      <c r="C167" s="621" t="s">
        <v>167</v>
      </c>
      <c r="D167" s="621" t="s">
        <v>847</v>
      </c>
      <c r="E167" s="621" t="s">
        <v>155</v>
      </c>
      <c r="F167" s="621" t="s">
        <v>566</v>
      </c>
      <c r="G167" s="128">
        <f t="shared" si="6"/>
        <v>122.1</v>
      </c>
      <c r="H167" s="128"/>
      <c r="I167" s="128">
        <f>SUM('Анал.табл.'!U315)</f>
        <v>122.1</v>
      </c>
    </row>
    <row r="168" spans="1:9" ht="20.25" customHeight="1">
      <c r="A168" s="606" t="s">
        <v>600</v>
      </c>
      <c r="B168" s="621" t="s">
        <v>284</v>
      </c>
      <c r="C168" s="621" t="s">
        <v>167</v>
      </c>
      <c r="D168" s="621" t="s">
        <v>847</v>
      </c>
      <c r="E168" s="621">
        <v>5220000</v>
      </c>
      <c r="F168" s="621"/>
      <c r="G168" s="128">
        <f t="shared" si="6"/>
        <v>157570.90000000002</v>
      </c>
      <c r="H168" s="128">
        <f>SUM(H169+H172)</f>
        <v>11049.5</v>
      </c>
      <c r="I168" s="128">
        <f>SUM(I169+I172)</f>
        <v>146521.40000000002</v>
      </c>
    </row>
    <row r="169" spans="1:9" ht="30.75" customHeight="1">
      <c r="A169" s="606" t="s">
        <v>570</v>
      </c>
      <c r="B169" s="621" t="s">
        <v>284</v>
      </c>
      <c r="C169" s="621" t="s">
        <v>167</v>
      </c>
      <c r="D169" s="621" t="s">
        <v>847</v>
      </c>
      <c r="E169" s="621" t="s">
        <v>165</v>
      </c>
      <c r="F169" s="621"/>
      <c r="G169" s="128">
        <f t="shared" si="6"/>
        <v>94538.1</v>
      </c>
      <c r="H169" s="128">
        <f>SUM(H170:H171)</f>
        <v>4945.5</v>
      </c>
      <c r="I169" s="128">
        <f>SUM(I170:I171)</f>
        <v>89592.6</v>
      </c>
    </row>
    <row r="170" spans="1:9" ht="19.5" customHeight="1">
      <c r="A170" s="606" t="s">
        <v>375</v>
      </c>
      <c r="B170" s="621" t="s">
        <v>284</v>
      </c>
      <c r="C170" s="621" t="s">
        <v>167</v>
      </c>
      <c r="D170" s="621" t="s">
        <v>847</v>
      </c>
      <c r="E170" s="621">
        <v>5222806</v>
      </c>
      <c r="F170" s="621" t="s">
        <v>566</v>
      </c>
      <c r="G170" s="128">
        <f t="shared" si="6"/>
        <v>2253.9</v>
      </c>
      <c r="H170" s="128">
        <f>SUM('Анал.табл.'!T317)</f>
        <v>331.3</v>
      </c>
      <c r="I170" s="128">
        <f>SUM('Анал.табл.'!U316)</f>
        <v>1922.6</v>
      </c>
    </row>
    <row r="171" spans="1:9" ht="33.75" customHeight="1">
      <c r="A171" s="606" t="s">
        <v>376</v>
      </c>
      <c r="B171" s="621" t="s">
        <v>284</v>
      </c>
      <c r="C171" s="621" t="s">
        <v>167</v>
      </c>
      <c r="D171" s="621" t="s">
        <v>847</v>
      </c>
      <c r="E171" s="621">
        <v>5222811</v>
      </c>
      <c r="F171" s="621" t="s">
        <v>564</v>
      </c>
      <c r="G171" s="128">
        <f t="shared" si="6"/>
        <v>92284.2</v>
      </c>
      <c r="H171" s="128">
        <f>SUM('Анал.табл.'!T349)</f>
        <v>4614.2</v>
      </c>
      <c r="I171" s="128">
        <f>SUM('Анал.табл.'!U349)</f>
        <v>87670</v>
      </c>
    </row>
    <row r="172" spans="1:9" ht="48" customHeight="1">
      <c r="A172" s="606" t="s">
        <v>866</v>
      </c>
      <c r="B172" s="621" t="s">
        <v>284</v>
      </c>
      <c r="C172" s="621" t="s">
        <v>167</v>
      </c>
      <c r="D172" s="621" t="s">
        <v>847</v>
      </c>
      <c r="E172" s="621" t="s">
        <v>163</v>
      </c>
      <c r="F172" s="621" t="s">
        <v>564</v>
      </c>
      <c r="G172" s="128">
        <f t="shared" si="6"/>
        <v>63032.8</v>
      </c>
      <c r="H172" s="128">
        <f>SUM(H173)</f>
        <v>6104</v>
      </c>
      <c r="I172" s="128">
        <f>SUM(I173)</f>
        <v>56928.8</v>
      </c>
    </row>
    <row r="173" spans="1:9" ht="40.5" customHeight="1">
      <c r="A173" s="240" t="s">
        <v>681</v>
      </c>
      <c r="B173" s="621" t="s">
        <v>284</v>
      </c>
      <c r="C173" s="621" t="s">
        <v>167</v>
      </c>
      <c r="D173" s="621" t="s">
        <v>847</v>
      </c>
      <c r="E173" s="621" t="s">
        <v>164</v>
      </c>
      <c r="F173" s="621" t="s">
        <v>564</v>
      </c>
      <c r="G173" s="128">
        <f t="shared" si="6"/>
        <v>63032.8</v>
      </c>
      <c r="H173" s="128">
        <f>SUM('Анал.табл.'!T348)</f>
        <v>6104</v>
      </c>
      <c r="I173" s="128">
        <f>SUM('Анал.табл.'!U348)</f>
        <v>56928.8</v>
      </c>
    </row>
    <row r="174" spans="1:9" ht="30.75" customHeight="1">
      <c r="A174" s="606" t="s">
        <v>377</v>
      </c>
      <c r="B174" s="621" t="s">
        <v>284</v>
      </c>
      <c r="C174" s="621" t="s">
        <v>167</v>
      </c>
      <c r="D174" s="621" t="s">
        <v>847</v>
      </c>
      <c r="E174" s="621">
        <v>4400000</v>
      </c>
      <c r="F174" s="621"/>
      <c r="G174" s="128">
        <f t="shared" si="6"/>
        <v>25873.2</v>
      </c>
      <c r="H174" s="128">
        <f>SUM(H175+H176)</f>
        <v>25019</v>
      </c>
      <c r="I174" s="128">
        <f>SUM(I175+I176)</f>
        <v>854.2</v>
      </c>
    </row>
    <row r="175" spans="1:9" ht="21.75" customHeight="1">
      <c r="A175" s="606" t="s">
        <v>371</v>
      </c>
      <c r="B175" s="621" t="s">
        <v>284</v>
      </c>
      <c r="C175" s="621" t="s">
        <v>167</v>
      </c>
      <c r="D175" s="621" t="s">
        <v>847</v>
      </c>
      <c r="E175" s="621">
        <v>4409900</v>
      </c>
      <c r="F175" s="621" t="s">
        <v>566</v>
      </c>
      <c r="G175" s="128">
        <f>SUM(H175:I175)</f>
        <v>8129.3</v>
      </c>
      <c r="H175" s="128">
        <f>SUM('Анал.табл.'!T311)</f>
        <v>8129.3</v>
      </c>
      <c r="I175" s="128"/>
    </row>
    <row r="176" spans="1:9" ht="21.75" customHeight="1">
      <c r="A176" s="606" t="s">
        <v>174</v>
      </c>
      <c r="B176" s="621" t="s">
        <v>284</v>
      </c>
      <c r="C176" s="621" t="s">
        <v>167</v>
      </c>
      <c r="D176" s="621" t="s">
        <v>847</v>
      </c>
      <c r="E176" s="621">
        <v>4409901</v>
      </c>
      <c r="F176" s="621" t="s">
        <v>621</v>
      </c>
      <c r="G176" s="128">
        <f>SUM(H176:I176)</f>
        <v>17743.9</v>
      </c>
      <c r="H176" s="128">
        <f>'Анал.табл.'!T312</f>
        <v>16889.7</v>
      </c>
      <c r="I176" s="128">
        <f>'Анал.табл.'!U312</f>
        <v>854.2</v>
      </c>
    </row>
    <row r="177" spans="1:9" ht="21.75" customHeight="1">
      <c r="A177" s="606" t="s">
        <v>378</v>
      </c>
      <c r="B177" s="621" t="s">
        <v>284</v>
      </c>
      <c r="C177" s="621" t="s">
        <v>167</v>
      </c>
      <c r="D177" s="621" t="s">
        <v>847</v>
      </c>
      <c r="E177" s="621">
        <v>4410000</v>
      </c>
      <c r="F177" s="621"/>
      <c r="G177" s="128">
        <f t="shared" si="6"/>
        <v>19990.6</v>
      </c>
      <c r="H177" s="128">
        <f>SUM(H178)</f>
        <v>18916.3</v>
      </c>
      <c r="I177" s="128">
        <f>SUM(I178)</f>
        <v>1074.3</v>
      </c>
    </row>
    <row r="178" spans="1:9" ht="21.75" customHeight="1">
      <c r="A178" s="606" t="s">
        <v>371</v>
      </c>
      <c r="B178" s="621" t="s">
        <v>284</v>
      </c>
      <c r="C178" s="621" t="s">
        <v>167</v>
      </c>
      <c r="D178" s="621" t="s">
        <v>847</v>
      </c>
      <c r="E178" s="621">
        <v>4419900</v>
      </c>
      <c r="F178" s="621" t="s">
        <v>566</v>
      </c>
      <c r="G178" s="128">
        <f t="shared" si="6"/>
        <v>19990.6</v>
      </c>
      <c r="H178" s="128">
        <f>SUM('Анал.табл.'!T313)</f>
        <v>18916.3</v>
      </c>
      <c r="I178" s="128">
        <f>SUM('Анал.табл.'!U313)</f>
        <v>1074.3</v>
      </c>
    </row>
    <row r="179" spans="1:9" ht="21.75" customHeight="1">
      <c r="A179" s="606" t="s">
        <v>379</v>
      </c>
      <c r="B179" s="621" t="s">
        <v>284</v>
      </c>
      <c r="C179" s="621" t="s">
        <v>167</v>
      </c>
      <c r="D179" s="621" t="s">
        <v>847</v>
      </c>
      <c r="E179" s="621">
        <v>4420000</v>
      </c>
      <c r="F179" s="621"/>
      <c r="G179" s="128">
        <f t="shared" si="6"/>
        <v>24151.199999999997</v>
      </c>
      <c r="H179" s="128">
        <f>SUM(H180)</f>
        <v>23018.199999999997</v>
      </c>
      <c r="I179" s="128">
        <f>SUM(I180)</f>
        <v>1133</v>
      </c>
    </row>
    <row r="180" spans="1:9" ht="21.75" customHeight="1">
      <c r="A180" s="606" t="s">
        <v>371</v>
      </c>
      <c r="B180" s="621" t="s">
        <v>284</v>
      </c>
      <c r="C180" s="621" t="s">
        <v>167</v>
      </c>
      <c r="D180" s="621" t="s">
        <v>847</v>
      </c>
      <c r="E180" s="621">
        <v>4429900</v>
      </c>
      <c r="F180" s="621" t="s">
        <v>566</v>
      </c>
      <c r="G180" s="128">
        <f t="shared" si="6"/>
        <v>24151.199999999997</v>
      </c>
      <c r="H180" s="128">
        <f>SUM('Анал.табл.'!T314)</f>
        <v>23018.199999999997</v>
      </c>
      <c r="I180" s="128">
        <f>SUM('Анал.табл.'!U314)</f>
        <v>1133</v>
      </c>
    </row>
    <row r="181" spans="1:9" ht="36.75" customHeight="1">
      <c r="A181" s="606" t="s">
        <v>373</v>
      </c>
      <c r="B181" s="621" t="s">
        <v>284</v>
      </c>
      <c r="C181" s="621" t="s">
        <v>167</v>
      </c>
      <c r="D181" s="621" t="s">
        <v>847</v>
      </c>
      <c r="E181" s="621" t="s">
        <v>209</v>
      </c>
      <c r="F181" s="621"/>
      <c r="G181" s="128">
        <f>SUM(G182)</f>
        <v>439.3</v>
      </c>
      <c r="H181" s="128">
        <f>SUM(H182)</f>
        <v>439.3</v>
      </c>
      <c r="I181" s="128"/>
    </row>
    <row r="182" spans="1:9" ht="20.25" customHeight="1">
      <c r="A182" s="606" t="s">
        <v>208</v>
      </c>
      <c r="B182" s="621" t="s">
        <v>284</v>
      </c>
      <c r="C182" s="621" t="s">
        <v>167</v>
      </c>
      <c r="D182" s="621" t="s">
        <v>847</v>
      </c>
      <c r="E182" s="621" t="s">
        <v>949</v>
      </c>
      <c r="F182" s="621" t="s">
        <v>950</v>
      </c>
      <c r="G182" s="128">
        <f>SUM(H182)</f>
        <v>439.3</v>
      </c>
      <c r="H182" s="128">
        <f>SUM('Анал.табл.'!T345+'Анал.табл.'!T350)</f>
        <v>439.3</v>
      </c>
      <c r="I182" s="128"/>
    </row>
    <row r="183" spans="1:9" ht="20.25" customHeight="1">
      <c r="A183" s="606" t="s">
        <v>343</v>
      </c>
      <c r="B183" s="621" t="s">
        <v>284</v>
      </c>
      <c r="C183" s="621" t="s">
        <v>167</v>
      </c>
      <c r="D183" s="621" t="s">
        <v>847</v>
      </c>
      <c r="E183" s="621">
        <v>7950000</v>
      </c>
      <c r="F183" s="621"/>
      <c r="G183" s="128">
        <f t="shared" si="6"/>
        <v>8903.4</v>
      </c>
      <c r="H183" s="128">
        <f>SUM(H184:H188)</f>
        <v>8903.4</v>
      </c>
      <c r="I183" s="128"/>
    </row>
    <row r="184" spans="1:9" ht="20.25" customHeight="1">
      <c r="A184" s="606" t="s">
        <v>1031</v>
      </c>
      <c r="B184" s="621" t="s">
        <v>284</v>
      </c>
      <c r="C184" s="621" t="s">
        <v>167</v>
      </c>
      <c r="D184" s="621" t="s">
        <v>847</v>
      </c>
      <c r="E184" s="621">
        <v>7950000</v>
      </c>
      <c r="F184" s="621">
        <v>500</v>
      </c>
      <c r="G184" s="128">
        <f t="shared" si="6"/>
        <v>222.39999999999998</v>
      </c>
      <c r="H184" s="128">
        <f>SUM('Анал.табл.'!T320+'Анал.табл.'!T321+'Анал.табл.'!T319)</f>
        <v>222.39999999999998</v>
      </c>
      <c r="I184" s="128"/>
    </row>
    <row r="185" spans="1:9" ht="40.5" customHeight="1">
      <c r="A185" s="240" t="s">
        <v>934</v>
      </c>
      <c r="B185" s="621" t="s">
        <v>284</v>
      </c>
      <c r="C185" s="621" t="s">
        <v>167</v>
      </c>
      <c r="D185" s="621" t="s">
        <v>847</v>
      </c>
      <c r="E185" s="621">
        <v>7950000</v>
      </c>
      <c r="F185" s="621">
        <v>500</v>
      </c>
      <c r="G185" s="128">
        <f t="shared" si="6"/>
        <v>6991.9</v>
      </c>
      <c r="H185" s="128">
        <f>SUM('Анал.табл.'!T325)</f>
        <v>6991.9</v>
      </c>
      <c r="I185" s="128"/>
    </row>
    <row r="186" spans="1:9" ht="38.25" customHeight="1">
      <c r="A186" s="606" t="s">
        <v>307</v>
      </c>
      <c r="B186" s="621" t="s">
        <v>284</v>
      </c>
      <c r="C186" s="621" t="s">
        <v>167</v>
      </c>
      <c r="D186" s="621" t="s">
        <v>847</v>
      </c>
      <c r="E186" s="621">
        <v>7950000</v>
      </c>
      <c r="F186" s="621">
        <v>500</v>
      </c>
      <c r="G186" s="128">
        <f t="shared" si="6"/>
        <v>393</v>
      </c>
      <c r="H186" s="128">
        <f>SUM('Анал.табл.'!T334)</f>
        <v>393</v>
      </c>
      <c r="I186" s="128"/>
    </row>
    <row r="187" spans="1:9" ht="40.5" customHeight="1">
      <c r="A187" s="606" t="s">
        <v>309</v>
      </c>
      <c r="B187" s="621" t="s">
        <v>284</v>
      </c>
      <c r="C187" s="621" t="s">
        <v>167</v>
      </c>
      <c r="D187" s="621" t="s">
        <v>847</v>
      </c>
      <c r="E187" s="621">
        <v>7950000</v>
      </c>
      <c r="F187" s="621">
        <v>500</v>
      </c>
      <c r="G187" s="128">
        <f t="shared" si="6"/>
        <v>353</v>
      </c>
      <c r="H187" s="128">
        <f>SUM('Анал.табл.'!T322)</f>
        <v>353</v>
      </c>
      <c r="I187" s="128"/>
    </row>
    <row r="188" spans="1:9" ht="39.75" customHeight="1">
      <c r="A188" s="606" t="s">
        <v>308</v>
      </c>
      <c r="B188" s="621" t="s">
        <v>284</v>
      </c>
      <c r="C188" s="621" t="s">
        <v>167</v>
      </c>
      <c r="D188" s="621" t="s">
        <v>847</v>
      </c>
      <c r="E188" s="621">
        <v>7950000</v>
      </c>
      <c r="F188" s="621">
        <v>500</v>
      </c>
      <c r="G188" s="128">
        <f t="shared" si="6"/>
        <v>943.1</v>
      </c>
      <c r="H188" s="128">
        <f>SUM('Анал.табл.'!T338)</f>
        <v>943.1</v>
      </c>
      <c r="I188" s="128"/>
    </row>
    <row r="189" spans="1:9" ht="19.5" customHeight="1">
      <c r="A189" s="606" t="s">
        <v>299</v>
      </c>
      <c r="B189" s="621" t="s">
        <v>284</v>
      </c>
      <c r="C189" s="621" t="s">
        <v>151</v>
      </c>
      <c r="D189" s="621"/>
      <c r="E189" s="621"/>
      <c r="F189" s="621"/>
      <c r="G189" s="128">
        <f t="shared" si="6"/>
        <v>551788.8999999999</v>
      </c>
      <c r="H189" s="128">
        <f>SUM(H190+H197+H200+H204)</f>
        <v>459813.19999999995</v>
      </c>
      <c r="I189" s="128">
        <f>SUM(I190+I197+I200+I204)</f>
        <v>91975.7</v>
      </c>
    </row>
    <row r="190" spans="1:9" ht="19.5" customHeight="1">
      <c r="A190" s="606" t="s">
        <v>1100</v>
      </c>
      <c r="B190" s="621" t="s">
        <v>284</v>
      </c>
      <c r="C190" s="621" t="s">
        <v>151</v>
      </c>
      <c r="D190" s="621" t="s">
        <v>847</v>
      </c>
      <c r="E190" s="621"/>
      <c r="F190" s="621"/>
      <c r="G190" s="128">
        <f t="shared" si="6"/>
        <v>419114.7</v>
      </c>
      <c r="H190" s="128">
        <f>SUM(H191+H193)</f>
        <v>417489.8</v>
      </c>
      <c r="I190" s="128">
        <f>SUM(I191+I193)</f>
        <v>1624.9</v>
      </c>
    </row>
    <row r="191" spans="1:9" ht="19.5" customHeight="1">
      <c r="A191" s="606" t="s">
        <v>380</v>
      </c>
      <c r="B191" s="621" t="s">
        <v>284</v>
      </c>
      <c r="C191" s="621" t="s">
        <v>151</v>
      </c>
      <c r="D191" s="621" t="s">
        <v>847</v>
      </c>
      <c r="E191" s="621">
        <v>4700000</v>
      </c>
      <c r="F191" s="621"/>
      <c r="G191" s="128">
        <f t="shared" si="6"/>
        <v>410789.60000000003</v>
      </c>
      <c r="H191" s="128">
        <f>SUM(H192)</f>
        <v>409164.7</v>
      </c>
      <c r="I191" s="128">
        <f>SUM(I192)</f>
        <v>1624.9</v>
      </c>
    </row>
    <row r="192" spans="1:9" ht="19.5" customHeight="1">
      <c r="A192" s="606" t="s">
        <v>371</v>
      </c>
      <c r="B192" s="621" t="s">
        <v>284</v>
      </c>
      <c r="C192" s="621" t="s">
        <v>151</v>
      </c>
      <c r="D192" s="621" t="s">
        <v>847</v>
      </c>
      <c r="E192" s="621">
        <v>4709900</v>
      </c>
      <c r="F192" s="621" t="s">
        <v>566</v>
      </c>
      <c r="G192" s="128">
        <f t="shared" si="6"/>
        <v>410789.60000000003</v>
      </c>
      <c r="H192" s="128">
        <f>SUM('Анал.табл.'!T353+'Анал.табл.'!T354+'Анал.табл.'!T355)</f>
        <v>409164.7</v>
      </c>
      <c r="I192" s="128">
        <f>SUM('Анал.табл.'!U353+'Анал.табл.'!U354+'Анал.табл.'!U355)</f>
        <v>1624.9</v>
      </c>
    </row>
    <row r="193" spans="1:9" ht="19.5" customHeight="1">
      <c r="A193" s="606" t="s">
        <v>343</v>
      </c>
      <c r="B193" s="621" t="s">
        <v>284</v>
      </c>
      <c r="C193" s="621" t="s">
        <v>151</v>
      </c>
      <c r="D193" s="621" t="s">
        <v>847</v>
      </c>
      <c r="E193" s="621">
        <v>7950000</v>
      </c>
      <c r="F193" s="621"/>
      <c r="G193" s="128">
        <f t="shared" si="6"/>
        <v>8325.1</v>
      </c>
      <c r="H193" s="128">
        <f>SUM(H194:H196)</f>
        <v>8325.1</v>
      </c>
      <c r="I193" s="128"/>
    </row>
    <row r="194" spans="1:9" ht="20.25" customHeight="1">
      <c r="A194" s="606" t="s">
        <v>1105</v>
      </c>
      <c r="B194" s="621" t="s">
        <v>284</v>
      </c>
      <c r="C194" s="621" t="s">
        <v>151</v>
      </c>
      <c r="D194" s="621" t="s">
        <v>847</v>
      </c>
      <c r="E194" s="621">
        <v>7950000</v>
      </c>
      <c r="F194" s="621">
        <v>500</v>
      </c>
      <c r="G194" s="128">
        <f t="shared" si="6"/>
        <v>2052</v>
      </c>
      <c r="H194" s="128">
        <f>SUM('Анал.табл.'!T356)</f>
        <v>2052</v>
      </c>
      <c r="I194" s="128"/>
    </row>
    <row r="195" spans="1:9" ht="37.5" customHeight="1">
      <c r="A195" s="606" t="s">
        <v>1106</v>
      </c>
      <c r="B195" s="621" t="s">
        <v>284</v>
      </c>
      <c r="C195" s="621" t="s">
        <v>151</v>
      </c>
      <c r="D195" s="621" t="s">
        <v>847</v>
      </c>
      <c r="E195" s="621">
        <v>7950000</v>
      </c>
      <c r="F195" s="621">
        <v>500</v>
      </c>
      <c r="G195" s="128">
        <f t="shared" si="6"/>
        <v>527.5</v>
      </c>
      <c r="H195" s="128">
        <f>SUM('Анал.табл.'!T357)</f>
        <v>527.5</v>
      </c>
      <c r="I195" s="128"/>
    </row>
    <row r="196" spans="1:9" ht="53.25" customHeight="1">
      <c r="A196" s="606" t="s">
        <v>1107</v>
      </c>
      <c r="B196" s="621" t="s">
        <v>284</v>
      </c>
      <c r="C196" s="621" t="s">
        <v>151</v>
      </c>
      <c r="D196" s="621" t="s">
        <v>847</v>
      </c>
      <c r="E196" s="621">
        <v>7950000</v>
      </c>
      <c r="F196" s="621">
        <v>500</v>
      </c>
      <c r="G196" s="128">
        <f t="shared" si="6"/>
        <v>5745.6</v>
      </c>
      <c r="H196" s="128">
        <f>SUM('Анал.табл.'!T358)</f>
        <v>5745.6</v>
      </c>
      <c r="I196" s="128"/>
    </row>
    <row r="197" spans="1:9" ht="17.25" customHeight="1">
      <c r="A197" s="606" t="s">
        <v>111</v>
      </c>
      <c r="B197" s="621" t="s">
        <v>284</v>
      </c>
      <c r="C197" s="621" t="s">
        <v>151</v>
      </c>
      <c r="D197" s="621" t="s">
        <v>849</v>
      </c>
      <c r="E197" s="621"/>
      <c r="F197" s="621"/>
      <c r="G197" s="128">
        <f t="shared" si="6"/>
        <v>37372.8</v>
      </c>
      <c r="H197" s="128">
        <f>SUM(H198)</f>
        <v>37372.8</v>
      </c>
      <c r="I197" s="128">
        <f>SUM(I198)</f>
        <v>0</v>
      </c>
    </row>
    <row r="198" spans="1:9" ht="17.25" customHeight="1">
      <c r="A198" s="606" t="s">
        <v>381</v>
      </c>
      <c r="B198" s="621" t="s">
        <v>284</v>
      </c>
      <c r="C198" s="621" t="s">
        <v>151</v>
      </c>
      <c r="D198" s="621" t="s">
        <v>849</v>
      </c>
      <c r="E198" s="621">
        <v>4710000</v>
      </c>
      <c r="F198" s="621"/>
      <c r="G198" s="128">
        <f t="shared" si="6"/>
        <v>37372.8</v>
      </c>
      <c r="H198" s="128">
        <f>SUM(H199)</f>
        <v>37372.8</v>
      </c>
      <c r="I198" s="128">
        <f>SUM(I199)</f>
        <v>0</v>
      </c>
    </row>
    <row r="199" spans="1:9" ht="17.25" customHeight="1">
      <c r="A199" s="606" t="s">
        <v>371</v>
      </c>
      <c r="B199" s="621" t="s">
        <v>284</v>
      </c>
      <c r="C199" s="621" t="s">
        <v>151</v>
      </c>
      <c r="D199" s="621" t="s">
        <v>849</v>
      </c>
      <c r="E199" s="621">
        <v>4719900</v>
      </c>
      <c r="F199" s="621" t="s">
        <v>566</v>
      </c>
      <c r="G199" s="128">
        <f t="shared" si="6"/>
        <v>37372.8</v>
      </c>
      <c r="H199" s="128">
        <f>SUM('Анал.табл.'!T363:T364)</f>
        <v>37372.8</v>
      </c>
      <c r="I199" s="128">
        <f>SUM('Анал.табл.'!U363:U364)</f>
        <v>0</v>
      </c>
    </row>
    <row r="200" spans="1:9" ht="17.25" customHeight="1">
      <c r="A200" s="606" t="s">
        <v>112</v>
      </c>
      <c r="B200" s="621" t="s">
        <v>284</v>
      </c>
      <c r="C200" s="621" t="s">
        <v>151</v>
      </c>
      <c r="D200" s="621" t="s">
        <v>885</v>
      </c>
      <c r="E200" s="621"/>
      <c r="F200" s="621"/>
      <c r="G200" s="128">
        <f>SUM(H200:I200)</f>
        <v>5997.800000000001</v>
      </c>
      <c r="H200" s="128"/>
      <c r="I200" s="128">
        <f>SUM(I201)</f>
        <v>5997.800000000001</v>
      </c>
    </row>
    <row r="201" spans="1:9" ht="46.5" customHeight="1">
      <c r="A201" s="606" t="s">
        <v>382</v>
      </c>
      <c r="B201" s="621" t="s">
        <v>284</v>
      </c>
      <c r="C201" s="621" t="s">
        <v>151</v>
      </c>
      <c r="D201" s="621" t="s">
        <v>885</v>
      </c>
      <c r="E201" s="621">
        <v>5201800</v>
      </c>
      <c r="F201" s="621"/>
      <c r="G201" s="128">
        <f t="shared" si="6"/>
        <v>5997.800000000001</v>
      </c>
      <c r="H201" s="128"/>
      <c r="I201" s="128">
        <f>SUM(I202+I203)</f>
        <v>5997.800000000001</v>
      </c>
    </row>
    <row r="202" spans="1:9" ht="33.75" customHeight="1">
      <c r="A202" s="606" t="s">
        <v>924</v>
      </c>
      <c r="B202" s="621" t="s">
        <v>284</v>
      </c>
      <c r="C202" s="621" t="s">
        <v>151</v>
      </c>
      <c r="D202" s="621" t="s">
        <v>885</v>
      </c>
      <c r="E202" s="621">
        <v>5201801</v>
      </c>
      <c r="F202" s="621" t="s">
        <v>566</v>
      </c>
      <c r="G202" s="128">
        <f t="shared" si="6"/>
        <v>5047.200000000001</v>
      </c>
      <c r="H202" s="128"/>
      <c r="I202" s="128">
        <f>SUM('Анал.табл.'!U367)</f>
        <v>5047.200000000001</v>
      </c>
    </row>
    <row r="203" spans="1:9" ht="32.25" customHeight="1">
      <c r="A203" s="606" t="s">
        <v>1094</v>
      </c>
      <c r="B203" s="621" t="s">
        <v>284</v>
      </c>
      <c r="C203" s="621" t="s">
        <v>151</v>
      </c>
      <c r="D203" s="621" t="s">
        <v>885</v>
      </c>
      <c r="E203" s="621">
        <v>5201802</v>
      </c>
      <c r="F203" s="621" t="s">
        <v>566</v>
      </c>
      <c r="G203" s="128">
        <f t="shared" si="6"/>
        <v>950.6000000000001</v>
      </c>
      <c r="H203" s="128"/>
      <c r="I203" s="128">
        <f>SUM('Анал.табл.'!U370)</f>
        <v>950.6000000000001</v>
      </c>
    </row>
    <row r="204" spans="1:9" ht="21" customHeight="1">
      <c r="A204" s="606" t="s">
        <v>760</v>
      </c>
      <c r="B204" s="621" t="s">
        <v>284</v>
      </c>
      <c r="C204" s="621" t="s">
        <v>151</v>
      </c>
      <c r="D204" s="621" t="s">
        <v>151</v>
      </c>
      <c r="E204" s="621"/>
      <c r="F204" s="621"/>
      <c r="G204" s="128">
        <f t="shared" si="6"/>
        <v>89303.6</v>
      </c>
      <c r="H204" s="128">
        <f aca="true" t="shared" si="7" ref="H204:I206">SUM(H205)</f>
        <v>4950.6</v>
      </c>
      <c r="I204" s="128">
        <f t="shared" si="7"/>
        <v>84353</v>
      </c>
    </row>
    <row r="205" spans="1:9" ht="21" customHeight="1">
      <c r="A205" s="606" t="s">
        <v>600</v>
      </c>
      <c r="B205" s="621" t="s">
        <v>284</v>
      </c>
      <c r="C205" s="621" t="s">
        <v>151</v>
      </c>
      <c r="D205" s="621" t="s">
        <v>151</v>
      </c>
      <c r="E205" s="621">
        <v>5220000</v>
      </c>
      <c r="F205" s="621"/>
      <c r="G205" s="128">
        <f t="shared" si="6"/>
        <v>89303.6</v>
      </c>
      <c r="H205" s="128">
        <f t="shared" si="7"/>
        <v>4950.6</v>
      </c>
      <c r="I205" s="128">
        <f t="shared" si="7"/>
        <v>84353</v>
      </c>
    </row>
    <row r="206" spans="1:9" ht="21" customHeight="1">
      <c r="A206" s="606" t="s">
        <v>575</v>
      </c>
      <c r="B206" s="621" t="s">
        <v>284</v>
      </c>
      <c r="C206" s="621" t="s">
        <v>151</v>
      </c>
      <c r="D206" s="621" t="s">
        <v>151</v>
      </c>
      <c r="E206" s="621">
        <v>5225800</v>
      </c>
      <c r="F206" s="621"/>
      <c r="G206" s="128">
        <f t="shared" si="6"/>
        <v>89303.6</v>
      </c>
      <c r="H206" s="128">
        <f t="shared" si="7"/>
        <v>4950.6</v>
      </c>
      <c r="I206" s="128">
        <f t="shared" si="7"/>
        <v>84353</v>
      </c>
    </row>
    <row r="207" spans="1:9" ht="35.25" customHeight="1">
      <c r="A207" s="606" t="s">
        <v>717</v>
      </c>
      <c r="B207" s="621" t="s">
        <v>284</v>
      </c>
      <c r="C207" s="621" t="s">
        <v>151</v>
      </c>
      <c r="D207" s="621" t="s">
        <v>151</v>
      </c>
      <c r="E207" s="621">
        <v>5225804</v>
      </c>
      <c r="F207" s="621" t="s">
        <v>564</v>
      </c>
      <c r="G207" s="128">
        <f t="shared" si="6"/>
        <v>89303.6</v>
      </c>
      <c r="H207" s="128">
        <f>SUM('Анал.табл.'!T374)</f>
        <v>4950.6</v>
      </c>
      <c r="I207" s="128">
        <f>SUM('Анал.табл.'!U374)</f>
        <v>84353</v>
      </c>
    </row>
    <row r="208" spans="1:9" ht="21" customHeight="1">
      <c r="A208" s="606" t="s">
        <v>300</v>
      </c>
      <c r="B208" s="621" t="s">
        <v>284</v>
      </c>
      <c r="C208" s="621">
        <v>10</v>
      </c>
      <c r="D208" s="621"/>
      <c r="E208" s="621"/>
      <c r="F208" s="621"/>
      <c r="G208" s="128">
        <f>SUM(H208:I208)</f>
        <v>112036.90000000001</v>
      </c>
      <c r="H208" s="128">
        <f>SUM(H209+H212+H215+H226+H233)</f>
        <v>7080</v>
      </c>
      <c r="I208" s="128">
        <f>SUM(I209+I212+I215+I226+I233)</f>
        <v>104956.90000000001</v>
      </c>
    </row>
    <row r="209" spans="1:9" ht="21" customHeight="1">
      <c r="A209" s="606" t="s">
        <v>714</v>
      </c>
      <c r="B209" s="621" t="s">
        <v>284</v>
      </c>
      <c r="C209" s="621">
        <v>10</v>
      </c>
      <c r="D209" s="621" t="s">
        <v>847</v>
      </c>
      <c r="E209" s="621"/>
      <c r="F209" s="621"/>
      <c r="G209" s="128">
        <f aca="true" t="shared" si="8" ref="G209:G266">SUM(H209:I209)</f>
        <v>4438.4</v>
      </c>
      <c r="H209" s="128">
        <f>SUM(H210)</f>
        <v>4438.4</v>
      </c>
      <c r="I209" s="128"/>
    </row>
    <row r="210" spans="1:9" ht="31.5" customHeight="1">
      <c r="A210" s="606" t="s">
        <v>718</v>
      </c>
      <c r="B210" s="621" t="s">
        <v>284</v>
      </c>
      <c r="C210" s="621">
        <v>10</v>
      </c>
      <c r="D210" s="621" t="s">
        <v>847</v>
      </c>
      <c r="E210" s="621">
        <v>4910100</v>
      </c>
      <c r="F210" s="621"/>
      <c r="G210" s="128">
        <f t="shared" si="8"/>
        <v>4438.4</v>
      </c>
      <c r="H210" s="128">
        <f>SUM(H211)</f>
        <v>4438.4</v>
      </c>
      <c r="I210" s="128"/>
    </row>
    <row r="211" spans="1:9" ht="21" customHeight="1">
      <c r="A211" s="606" t="s">
        <v>719</v>
      </c>
      <c r="B211" s="621" t="s">
        <v>284</v>
      </c>
      <c r="C211" s="621">
        <v>10</v>
      </c>
      <c r="D211" s="621" t="s">
        <v>847</v>
      </c>
      <c r="E211" s="621">
        <v>4910100</v>
      </c>
      <c r="F211" s="621" t="s">
        <v>258</v>
      </c>
      <c r="G211" s="128">
        <f t="shared" si="8"/>
        <v>4438.4</v>
      </c>
      <c r="H211" s="128">
        <f>SUM('Анал.табл.'!T376)</f>
        <v>4438.4</v>
      </c>
      <c r="I211" s="128"/>
    </row>
    <row r="212" spans="1:9" ht="18.75" customHeight="1">
      <c r="A212" s="606" t="s">
        <v>715</v>
      </c>
      <c r="B212" s="621" t="s">
        <v>284</v>
      </c>
      <c r="C212" s="621">
        <v>10</v>
      </c>
      <c r="D212" s="621" t="s">
        <v>849</v>
      </c>
      <c r="E212" s="621"/>
      <c r="F212" s="621"/>
      <c r="G212" s="128">
        <f t="shared" si="8"/>
        <v>1183.7</v>
      </c>
      <c r="H212" s="128">
        <f>SUM(H213)</f>
        <v>1183.7</v>
      </c>
      <c r="I212" s="128"/>
    </row>
    <row r="213" spans="1:9" ht="18.75" customHeight="1">
      <c r="A213" s="606" t="s">
        <v>720</v>
      </c>
      <c r="B213" s="621" t="s">
        <v>284</v>
      </c>
      <c r="C213" s="621">
        <v>10</v>
      </c>
      <c r="D213" s="621" t="s">
        <v>849</v>
      </c>
      <c r="E213" s="621">
        <v>5080000</v>
      </c>
      <c r="F213" s="621"/>
      <c r="G213" s="128">
        <f t="shared" si="8"/>
        <v>1183.7</v>
      </c>
      <c r="H213" s="128">
        <f>SUM(H214)</f>
        <v>1183.7</v>
      </c>
      <c r="I213" s="128"/>
    </row>
    <row r="214" spans="1:9" ht="18.75" customHeight="1">
      <c r="A214" s="606" t="s">
        <v>350</v>
      </c>
      <c r="B214" s="621" t="s">
        <v>284</v>
      </c>
      <c r="C214" s="621">
        <v>10</v>
      </c>
      <c r="D214" s="621" t="s">
        <v>849</v>
      </c>
      <c r="E214" s="621">
        <v>5089900</v>
      </c>
      <c r="F214" s="621" t="s">
        <v>566</v>
      </c>
      <c r="G214" s="128">
        <f t="shared" si="8"/>
        <v>1183.7</v>
      </c>
      <c r="H214" s="128">
        <f>SUM('Анал.табл.'!T377)</f>
        <v>1183.7</v>
      </c>
      <c r="I214" s="128"/>
    </row>
    <row r="215" spans="1:9" ht="18.75" customHeight="1">
      <c r="A215" s="606" t="s">
        <v>638</v>
      </c>
      <c r="B215" s="621" t="s">
        <v>284</v>
      </c>
      <c r="C215" s="621">
        <v>10</v>
      </c>
      <c r="D215" s="621" t="s">
        <v>850</v>
      </c>
      <c r="E215" s="621"/>
      <c r="F215" s="621"/>
      <c r="G215" s="128">
        <f>SUM(H215:I215)</f>
        <v>30154.9</v>
      </c>
      <c r="H215" s="128">
        <f>SUM(H223)</f>
        <v>1457.9</v>
      </c>
      <c r="I215" s="128">
        <f>SUM(I216)</f>
        <v>28697</v>
      </c>
    </row>
    <row r="216" spans="1:9" ht="18.75" customHeight="1">
      <c r="A216" s="606" t="s">
        <v>10</v>
      </c>
      <c r="B216" s="621" t="s">
        <v>284</v>
      </c>
      <c r="C216" s="621">
        <v>10</v>
      </c>
      <c r="D216" s="621" t="s">
        <v>850</v>
      </c>
      <c r="E216" s="621">
        <v>5050000</v>
      </c>
      <c r="F216" s="621"/>
      <c r="G216" s="128">
        <f t="shared" si="8"/>
        <v>28697</v>
      </c>
      <c r="H216" s="128"/>
      <c r="I216" s="128">
        <f>SUM(I217+I219+I221)</f>
        <v>28697</v>
      </c>
    </row>
    <row r="217" spans="1:9" ht="31.5">
      <c r="A217" s="606" t="s">
        <v>721</v>
      </c>
      <c r="B217" s="621" t="s">
        <v>284</v>
      </c>
      <c r="C217" s="621">
        <v>10</v>
      </c>
      <c r="D217" s="621" t="s">
        <v>850</v>
      </c>
      <c r="E217" s="621">
        <v>5055400</v>
      </c>
      <c r="F217" s="621"/>
      <c r="G217" s="128">
        <f t="shared" si="8"/>
        <v>14258.4</v>
      </c>
      <c r="H217" s="128"/>
      <c r="I217" s="128">
        <f>SUM(I218)</f>
        <v>14258.4</v>
      </c>
    </row>
    <row r="218" spans="1:9" ht="30" customHeight="1">
      <c r="A218" s="606" t="s">
        <v>722</v>
      </c>
      <c r="B218" s="621" t="s">
        <v>284</v>
      </c>
      <c r="C218" s="621">
        <v>10</v>
      </c>
      <c r="D218" s="621" t="s">
        <v>850</v>
      </c>
      <c r="E218" s="621">
        <v>5055409</v>
      </c>
      <c r="F218" s="621" t="s">
        <v>258</v>
      </c>
      <c r="G218" s="128">
        <f t="shared" si="8"/>
        <v>14258.4</v>
      </c>
      <c r="H218" s="128"/>
      <c r="I218" s="128">
        <f>SUM('Анал.табл.'!U384)</f>
        <v>14258.4</v>
      </c>
    </row>
    <row r="219" spans="1:9" ht="33" customHeight="1">
      <c r="A219" s="606" t="s">
        <v>245</v>
      </c>
      <c r="B219" s="621" t="s">
        <v>284</v>
      </c>
      <c r="C219" s="621">
        <v>10</v>
      </c>
      <c r="D219" s="621" t="s">
        <v>850</v>
      </c>
      <c r="E219" s="621">
        <v>5058000</v>
      </c>
      <c r="F219" s="621"/>
      <c r="G219" s="128">
        <f t="shared" si="8"/>
        <v>13919.6</v>
      </c>
      <c r="H219" s="128"/>
      <c r="I219" s="128">
        <f>SUM(I220)</f>
        <v>13919.6</v>
      </c>
    </row>
    <row r="220" spans="1:9" ht="19.5" customHeight="1">
      <c r="A220" s="606" t="s">
        <v>246</v>
      </c>
      <c r="B220" s="621" t="s">
        <v>284</v>
      </c>
      <c r="C220" s="621">
        <v>10</v>
      </c>
      <c r="D220" s="621" t="s">
        <v>850</v>
      </c>
      <c r="E220" s="621">
        <v>5058005</v>
      </c>
      <c r="F220" s="621" t="s">
        <v>258</v>
      </c>
      <c r="G220" s="128">
        <f t="shared" si="8"/>
        <v>13919.6</v>
      </c>
      <c r="H220" s="128"/>
      <c r="I220" s="128">
        <f>SUM('Анал.табл.'!U383)</f>
        <v>13919.6</v>
      </c>
    </row>
    <row r="221" spans="1:9" ht="63.75" customHeight="1">
      <c r="A221" s="611" t="s">
        <v>247</v>
      </c>
      <c r="B221" s="621" t="s">
        <v>284</v>
      </c>
      <c r="C221" s="621">
        <v>10</v>
      </c>
      <c r="D221" s="621" t="s">
        <v>850</v>
      </c>
      <c r="E221" s="621">
        <v>5058600</v>
      </c>
      <c r="F221" s="621"/>
      <c r="G221" s="128">
        <f t="shared" si="8"/>
        <v>519</v>
      </c>
      <c r="H221" s="128"/>
      <c r="I221" s="128">
        <f>SUM(I222)</f>
        <v>519</v>
      </c>
    </row>
    <row r="222" spans="1:9" ht="48" customHeight="1">
      <c r="A222" s="606" t="s">
        <v>248</v>
      </c>
      <c r="B222" s="621" t="s">
        <v>284</v>
      </c>
      <c r="C222" s="621">
        <v>10</v>
      </c>
      <c r="D222" s="621" t="s">
        <v>850</v>
      </c>
      <c r="E222" s="621">
        <v>5058600</v>
      </c>
      <c r="F222" s="621" t="s">
        <v>258</v>
      </c>
      <c r="G222" s="128">
        <f t="shared" si="8"/>
        <v>519</v>
      </c>
      <c r="H222" s="128"/>
      <c r="I222" s="128">
        <f>SUM('Анал.табл.'!U394)</f>
        <v>519</v>
      </c>
    </row>
    <row r="223" spans="1:9" ht="20.25" customHeight="1">
      <c r="A223" s="606" t="s">
        <v>719</v>
      </c>
      <c r="B223" s="621" t="s">
        <v>284</v>
      </c>
      <c r="C223" s="621">
        <v>10</v>
      </c>
      <c r="D223" s="621" t="s">
        <v>850</v>
      </c>
      <c r="E223" s="621"/>
      <c r="F223" s="621"/>
      <c r="G223" s="128">
        <f>SUM(H223:I223)</f>
        <v>1457.9</v>
      </c>
      <c r="H223" s="128">
        <f>SUM(H224+H225)</f>
        <v>1457.9</v>
      </c>
      <c r="I223" s="128"/>
    </row>
    <row r="224" spans="1:9" ht="48.75" customHeight="1">
      <c r="A224" s="606" t="s">
        <v>1067</v>
      </c>
      <c r="B224" s="621" t="s">
        <v>284</v>
      </c>
      <c r="C224" s="621">
        <v>10</v>
      </c>
      <c r="D224" s="621" t="s">
        <v>850</v>
      </c>
      <c r="E224" s="621" t="s">
        <v>711</v>
      </c>
      <c r="F224" s="621" t="s">
        <v>258</v>
      </c>
      <c r="G224" s="128">
        <f>SUM(H224:I224)</f>
        <v>727.8</v>
      </c>
      <c r="H224" s="128">
        <f>SUM('Анал.табл.'!T379)</f>
        <v>727.8</v>
      </c>
      <c r="I224" s="128"/>
    </row>
    <row r="225" spans="1:9" ht="17.25" customHeight="1">
      <c r="A225" s="606" t="s">
        <v>179</v>
      </c>
      <c r="B225" s="621" t="s">
        <v>284</v>
      </c>
      <c r="C225" s="621" t="s">
        <v>268</v>
      </c>
      <c r="D225" s="621" t="s">
        <v>850</v>
      </c>
      <c r="E225" s="621" t="s">
        <v>180</v>
      </c>
      <c r="F225" s="621" t="s">
        <v>258</v>
      </c>
      <c r="G225" s="128">
        <f>SUM(H225:I225)</f>
        <v>730.1</v>
      </c>
      <c r="H225" s="128">
        <f>SUM('Анал.табл.'!T398)</f>
        <v>730.1</v>
      </c>
      <c r="I225" s="128"/>
    </row>
    <row r="226" spans="1:9" ht="17.25" customHeight="1">
      <c r="A226" s="606" t="s">
        <v>686</v>
      </c>
      <c r="B226" s="621" t="s">
        <v>284</v>
      </c>
      <c r="C226" s="621">
        <v>10</v>
      </c>
      <c r="D226" s="621" t="s">
        <v>885</v>
      </c>
      <c r="E226" s="621"/>
      <c r="F226" s="621"/>
      <c r="G226" s="128">
        <f t="shared" si="8"/>
        <v>64694.1</v>
      </c>
      <c r="H226" s="128"/>
      <c r="I226" s="128">
        <f>SUM(I227+I229)</f>
        <v>64694.1</v>
      </c>
    </row>
    <row r="227" spans="1:9" ht="17.25" customHeight="1">
      <c r="A227" s="606" t="s">
        <v>10</v>
      </c>
      <c r="B227" s="621" t="s">
        <v>284</v>
      </c>
      <c r="C227" s="621">
        <v>10</v>
      </c>
      <c r="D227" s="621" t="s">
        <v>885</v>
      </c>
      <c r="E227" s="621">
        <v>5050000</v>
      </c>
      <c r="F227" s="621"/>
      <c r="G227" s="128">
        <f t="shared" si="8"/>
        <v>928.2</v>
      </c>
      <c r="H227" s="128"/>
      <c r="I227" s="128">
        <f>SUM(I228)</f>
        <v>928.2</v>
      </c>
    </row>
    <row r="228" spans="1:9" ht="17.25" customHeight="1">
      <c r="A228" s="606" t="s">
        <v>719</v>
      </c>
      <c r="B228" s="621" t="s">
        <v>284</v>
      </c>
      <c r="C228" s="621">
        <v>10</v>
      </c>
      <c r="D228" s="621" t="s">
        <v>885</v>
      </c>
      <c r="E228" s="621">
        <v>5050502</v>
      </c>
      <c r="F228" s="621" t="s">
        <v>258</v>
      </c>
      <c r="G228" s="128">
        <f t="shared" si="8"/>
        <v>928.2</v>
      </c>
      <c r="H228" s="128"/>
      <c r="I228" s="128">
        <f>SUM('Анал.табл.'!U400)</f>
        <v>928.2</v>
      </c>
    </row>
    <row r="229" spans="1:9" ht="46.5" customHeight="1">
      <c r="A229" s="606" t="s">
        <v>207</v>
      </c>
      <c r="B229" s="621" t="s">
        <v>284</v>
      </c>
      <c r="C229" s="621">
        <v>10</v>
      </c>
      <c r="D229" s="621" t="s">
        <v>885</v>
      </c>
      <c r="E229" s="621"/>
      <c r="F229" s="621"/>
      <c r="G229" s="128">
        <f t="shared" si="8"/>
        <v>63765.9</v>
      </c>
      <c r="H229" s="128"/>
      <c r="I229" s="128">
        <f>SUM(I230+I231+I232)</f>
        <v>63765.9</v>
      </c>
    </row>
    <row r="230" spans="1:9" ht="32.25" customHeight="1">
      <c r="A230" s="606" t="s">
        <v>693</v>
      </c>
      <c r="B230" s="621" t="s">
        <v>284</v>
      </c>
      <c r="C230" s="621">
        <v>10</v>
      </c>
      <c r="D230" s="621" t="s">
        <v>885</v>
      </c>
      <c r="E230" s="621" t="s">
        <v>901</v>
      </c>
      <c r="F230" s="621" t="s">
        <v>258</v>
      </c>
      <c r="G230" s="128">
        <f t="shared" si="8"/>
        <v>58325.4</v>
      </c>
      <c r="H230" s="128"/>
      <c r="I230" s="128">
        <f>SUM('Анал.табл.'!U401)-I231-I232</f>
        <v>58325.4</v>
      </c>
    </row>
    <row r="231" spans="1:9" ht="36.75" customHeight="1">
      <c r="A231" s="606" t="s">
        <v>694</v>
      </c>
      <c r="B231" s="621" t="s">
        <v>284</v>
      </c>
      <c r="C231" s="621">
        <v>10</v>
      </c>
      <c r="D231" s="621" t="s">
        <v>885</v>
      </c>
      <c r="E231" s="621" t="s">
        <v>901</v>
      </c>
      <c r="F231" s="621" t="s">
        <v>274</v>
      </c>
      <c r="G231" s="128"/>
      <c r="H231" s="128"/>
      <c r="I231" s="128">
        <v>1276.2</v>
      </c>
    </row>
    <row r="232" spans="1:9" ht="33" customHeight="1">
      <c r="A232" s="606" t="s">
        <v>695</v>
      </c>
      <c r="B232" s="621" t="s">
        <v>284</v>
      </c>
      <c r="C232" s="621">
        <v>10</v>
      </c>
      <c r="D232" s="621" t="s">
        <v>885</v>
      </c>
      <c r="E232" s="621" t="s">
        <v>180</v>
      </c>
      <c r="F232" s="621" t="s">
        <v>258</v>
      </c>
      <c r="G232" s="128"/>
      <c r="H232" s="128"/>
      <c r="I232" s="128">
        <v>4164.3</v>
      </c>
    </row>
    <row r="233" spans="1:9" ht="19.5" customHeight="1">
      <c r="A233" s="606" t="s">
        <v>699</v>
      </c>
      <c r="B233" s="621" t="s">
        <v>284</v>
      </c>
      <c r="C233" s="621">
        <v>10</v>
      </c>
      <c r="D233" s="621" t="s">
        <v>886</v>
      </c>
      <c r="E233" s="621"/>
      <c r="F233" s="621"/>
      <c r="G233" s="128">
        <f t="shared" si="8"/>
        <v>11565.8</v>
      </c>
      <c r="H233" s="128"/>
      <c r="I233" s="128">
        <f>SUM(I234)</f>
        <v>11565.8</v>
      </c>
    </row>
    <row r="234" spans="1:9" ht="19.5" customHeight="1">
      <c r="A234" s="606" t="s">
        <v>1060</v>
      </c>
      <c r="B234" s="621" t="s">
        <v>284</v>
      </c>
      <c r="C234" s="621">
        <v>10</v>
      </c>
      <c r="D234" s="621" t="s">
        <v>886</v>
      </c>
      <c r="E234" s="621" t="s">
        <v>364</v>
      </c>
      <c r="F234" s="621"/>
      <c r="G234" s="128">
        <f t="shared" si="8"/>
        <v>11565.8</v>
      </c>
      <c r="H234" s="128"/>
      <c r="I234" s="128">
        <f>SUM(I235)</f>
        <v>11565.8</v>
      </c>
    </row>
    <row r="235" spans="1:9" ht="19.5" customHeight="1">
      <c r="A235" s="606" t="s">
        <v>1061</v>
      </c>
      <c r="B235" s="621" t="s">
        <v>284</v>
      </c>
      <c r="C235" s="621">
        <v>10</v>
      </c>
      <c r="D235" s="621" t="s">
        <v>886</v>
      </c>
      <c r="E235" s="621" t="s">
        <v>364</v>
      </c>
      <c r="F235" s="621">
        <v>500</v>
      </c>
      <c r="G235" s="128">
        <f t="shared" si="8"/>
        <v>11565.8</v>
      </c>
      <c r="H235" s="128"/>
      <c r="I235" s="128">
        <f>SUM('Анал.табл.'!U404)</f>
        <v>11565.8</v>
      </c>
    </row>
    <row r="236" spans="1:9" ht="19.5" customHeight="1">
      <c r="A236" s="606" t="s">
        <v>301</v>
      </c>
      <c r="B236" s="621" t="s">
        <v>284</v>
      </c>
      <c r="C236" s="621">
        <v>11</v>
      </c>
      <c r="D236" s="621"/>
      <c r="E236" s="621"/>
      <c r="F236" s="621"/>
      <c r="G236" s="128">
        <f>SUM(H236:I236)</f>
        <v>14321.2</v>
      </c>
      <c r="H236" s="128">
        <f>SUM(H237+H239)</f>
        <v>1023.9999999999999</v>
      </c>
      <c r="I236" s="128">
        <f>SUM(I237+I239)</f>
        <v>13297.2</v>
      </c>
    </row>
    <row r="237" spans="1:9" ht="19.5" customHeight="1">
      <c r="A237" s="606" t="s">
        <v>746</v>
      </c>
      <c r="B237" s="621" t="s">
        <v>284</v>
      </c>
      <c r="C237" s="621" t="s">
        <v>887</v>
      </c>
      <c r="D237" s="621" t="s">
        <v>847</v>
      </c>
      <c r="E237" s="621"/>
      <c r="F237" s="621"/>
      <c r="G237" s="128">
        <f>SUM(H237:I237)</f>
        <v>162.7</v>
      </c>
      <c r="H237" s="128">
        <f>SUM(H238)</f>
        <v>32.5</v>
      </c>
      <c r="I237" s="128">
        <f>SUM(I238)</f>
        <v>130.2</v>
      </c>
    </row>
    <row r="238" spans="1:9" ht="18.75" customHeight="1">
      <c r="A238" s="612" t="s">
        <v>639</v>
      </c>
      <c r="B238" s="621" t="s">
        <v>284</v>
      </c>
      <c r="C238" s="621" t="s">
        <v>887</v>
      </c>
      <c r="D238" s="621" t="s">
        <v>847</v>
      </c>
      <c r="E238" s="621" t="s">
        <v>237</v>
      </c>
      <c r="F238" s="621" t="s">
        <v>274</v>
      </c>
      <c r="G238" s="128">
        <f>SUM(H238:I238)</f>
        <v>162.7</v>
      </c>
      <c r="H238" s="128">
        <v>32.5</v>
      </c>
      <c r="I238" s="128">
        <v>130.2</v>
      </c>
    </row>
    <row r="239" spans="1:9" ht="18.75" customHeight="1">
      <c r="A239" s="612"/>
      <c r="B239" s="621" t="s">
        <v>284</v>
      </c>
      <c r="C239" s="621">
        <v>11</v>
      </c>
      <c r="D239" s="621" t="s">
        <v>849</v>
      </c>
      <c r="E239" s="621"/>
      <c r="F239" s="621"/>
      <c r="G239" s="128">
        <f>SUM(H239+I239)</f>
        <v>14158.5</v>
      </c>
      <c r="H239" s="128">
        <f>SUM(H241+H240)</f>
        <v>991.4999999999999</v>
      </c>
      <c r="I239" s="128">
        <f>SUM(I241)</f>
        <v>13167</v>
      </c>
    </row>
    <row r="240" spans="1:9" ht="20.25" customHeight="1">
      <c r="A240" s="606" t="s">
        <v>333</v>
      </c>
      <c r="B240" s="621" t="s">
        <v>284</v>
      </c>
      <c r="C240" s="621">
        <v>11</v>
      </c>
      <c r="D240" s="621" t="s">
        <v>849</v>
      </c>
      <c r="E240" s="621" t="s">
        <v>334</v>
      </c>
      <c r="F240" s="621" t="s">
        <v>564</v>
      </c>
      <c r="G240" s="128">
        <f t="shared" si="8"/>
        <v>248.4</v>
      </c>
      <c r="H240" s="128">
        <f>SUM('Анал.табл.'!T412)</f>
        <v>248.4</v>
      </c>
      <c r="I240" s="128"/>
    </row>
    <row r="241" spans="1:9" ht="20.25" customHeight="1">
      <c r="A241" s="606" t="s">
        <v>600</v>
      </c>
      <c r="B241" s="621" t="s">
        <v>284</v>
      </c>
      <c r="C241" s="621">
        <v>11</v>
      </c>
      <c r="D241" s="621" t="s">
        <v>849</v>
      </c>
      <c r="E241" s="621">
        <v>5220000</v>
      </c>
      <c r="F241" s="621"/>
      <c r="G241" s="128">
        <f t="shared" si="8"/>
        <v>13910.1</v>
      </c>
      <c r="H241" s="128">
        <f>SUM('Анал.табл.'!T413)</f>
        <v>743.0999999999999</v>
      </c>
      <c r="I241" s="128">
        <f>SUM('Анал.табл.'!U413)</f>
        <v>13167</v>
      </c>
    </row>
    <row r="242" spans="1:9" ht="21" customHeight="1">
      <c r="A242" s="612" t="s">
        <v>639</v>
      </c>
      <c r="B242" s="621" t="s">
        <v>284</v>
      </c>
      <c r="C242" s="621">
        <v>11</v>
      </c>
      <c r="D242" s="621" t="s">
        <v>849</v>
      </c>
      <c r="E242" s="621">
        <v>5223500</v>
      </c>
      <c r="F242" s="621" t="s">
        <v>566</v>
      </c>
      <c r="G242" s="128">
        <f t="shared" si="8"/>
        <v>0</v>
      </c>
      <c r="H242" s="128"/>
      <c r="I242" s="128">
        <f>SUM('пр.5 целевые и ведомст'!T4)</f>
        <v>0</v>
      </c>
    </row>
    <row r="243" spans="1:9" ht="21" customHeight="1">
      <c r="A243" s="612"/>
      <c r="B243" s="621" t="s">
        <v>284</v>
      </c>
      <c r="C243" s="621">
        <v>11</v>
      </c>
      <c r="D243" s="621" t="s">
        <v>849</v>
      </c>
      <c r="E243" s="621">
        <v>5223500</v>
      </c>
      <c r="F243" s="621" t="s">
        <v>564</v>
      </c>
      <c r="G243" s="128">
        <f t="shared" si="8"/>
        <v>13910.1</v>
      </c>
      <c r="H243" s="128">
        <v>743.1</v>
      </c>
      <c r="I243" s="128">
        <v>13167</v>
      </c>
    </row>
    <row r="244" spans="1:9" ht="18.75" customHeight="1">
      <c r="A244" s="606" t="s">
        <v>256</v>
      </c>
      <c r="B244" s="621" t="s">
        <v>284</v>
      </c>
      <c r="C244" s="621">
        <v>12</v>
      </c>
      <c r="D244" s="621" t="s">
        <v>849</v>
      </c>
      <c r="E244" s="621"/>
      <c r="F244" s="621"/>
      <c r="G244" s="128">
        <f t="shared" si="8"/>
        <v>9134.1</v>
      </c>
      <c r="H244" s="128">
        <f>SUM(H245)</f>
        <v>8634.1</v>
      </c>
      <c r="I244" s="128">
        <f>SUM(I245)</f>
        <v>500</v>
      </c>
    </row>
    <row r="245" spans="1:9" ht="29.25" customHeight="1">
      <c r="A245" s="606" t="s">
        <v>210</v>
      </c>
      <c r="B245" s="621" t="s">
        <v>284</v>
      </c>
      <c r="C245" s="621">
        <v>12</v>
      </c>
      <c r="D245" s="621" t="s">
        <v>849</v>
      </c>
      <c r="E245" s="621">
        <v>4570000</v>
      </c>
      <c r="F245" s="621"/>
      <c r="G245" s="128">
        <f t="shared" si="8"/>
        <v>9134.1</v>
      </c>
      <c r="H245" s="128">
        <f>SUM(H246)</f>
        <v>8634.1</v>
      </c>
      <c r="I245" s="128">
        <f>SUM(I246)</f>
        <v>500</v>
      </c>
    </row>
    <row r="246" spans="1:9" ht="17.25" customHeight="1">
      <c r="A246" s="606" t="s">
        <v>371</v>
      </c>
      <c r="B246" s="621" t="s">
        <v>284</v>
      </c>
      <c r="C246" s="621">
        <v>12</v>
      </c>
      <c r="D246" s="621" t="s">
        <v>849</v>
      </c>
      <c r="E246" s="621">
        <v>4579900</v>
      </c>
      <c r="F246" s="621" t="s">
        <v>566</v>
      </c>
      <c r="G246" s="128">
        <f t="shared" si="8"/>
        <v>9134.1</v>
      </c>
      <c r="H246" s="128">
        <f>SUM('Анал.табл.'!T419)</f>
        <v>8634.1</v>
      </c>
      <c r="I246" s="128">
        <f>'Анал.табл.'!U419</f>
        <v>500</v>
      </c>
    </row>
    <row r="247" spans="1:9" ht="27" customHeight="1">
      <c r="A247" s="605" t="s">
        <v>211</v>
      </c>
      <c r="B247" s="93" t="s">
        <v>257</v>
      </c>
      <c r="C247" s="93"/>
      <c r="D247" s="93"/>
      <c r="E247" s="93"/>
      <c r="F247" s="93"/>
      <c r="G247" s="111">
        <f>SUM(H247:I247)</f>
        <v>227822.4</v>
      </c>
      <c r="H247" s="111">
        <f>SUM(H248+H254+H259+H268)</f>
        <v>90776</v>
      </c>
      <c r="I247" s="111">
        <f>SUM(I248+I254+I257+I259+I268)</f>
        <v>137046.4</v>
      </c>
    </row>
    <row r="248" spans="1:9" ht="18.75" customHeight="1">
      <c r="A248" s="606" t="s">
        <v>303</v>
      </c>
      <c r="B248" s="621" t="s">
        <v>257</v>
      </c>
      <c r="C248" s="621" t="s">
        <v>847</v>
      </c>
      <c r="D248" s="621"/>
      <c r="E248" s="621"/>
      <c r="F248" s="621"/>
      <c r="G248" s="128">
        <f t="shared" si="8"/>
        <v>36219.9</v>
      </c>
      <c r="H248" s="128">
        <f>SUM(H249)</f>
        <v>36219.9</v>
      </c>
      <c r="I248" s="128"/>
    </row>
    <row r="249" spans="1:9" ht="18.75" customHeight="1">
      <c r="A249" s="606" t="s">
        <v>539</v>
      </c>
      <c r="B249" s="621" t="s">
        <v>257</v>
      </c>
      <c r="C249" s="621" t="s">
        <v>847</v>
      </c>
      <c r="D249" s="621">
        <v>13</v>
      </c>
      <c r="E249" s="621"/>
      <c r="F249" s="621"/>
      <c r="G249" s="128">
        <f t="shared" si="8"/>
        <v>36219.9</v>
      </c>
      <c r="H249" s="128">
        <f>SUM(H250+H252)</f>
        <v>36219.9</v>
      </c>
      <c r="I249" s="128"/>
    </row>
    <row r="250" spans="1:9" ht="18.75" customHeight="1">
      <c r="A250" s="606" t="s">
        <v>305</v>
      </c>
      <c r="B250" s="621" t="s">
        <v>257</v>
      </c>
      <c r="C250" s="621" t="s">
        <v>847</v>
      </c>
      <c r="D250" s="621">
        <v>13</v>
      </c>
      <c r="E250" s="621" t="s">
        <v>364</v>
      </c>
      <c r="F250" s="621"/>
      <c r="G250" s="128">
        <f t="shared" si="8"/>
        <v>31112</v>
      </c>
      <c r="H250" s="128">
        <f>SUM(H251)</f>
        <v>31112</v>
      </c>
      <c r="I250" s="128"/>
    </row>
    <row r="251" spans="1:9" ht="18.75" customHeight="1">
      <c r="A251" s="606" t="s">
        <v>1060</v>
      </c>
      <c r="B251" s="621" t="s">
        <v>257</v>
      </c>
      <c r="C251" s="621" t="s">
        <v>847</v>
      </c>
      <c r="D251" s="621">
        <v>13</v>
      </c>
      <c r="E251" s="621" t="s">
        <v>364</v>
      </c>
      <c r="F251" s="621">
        <v>500</v>
      </c>
      <c r="G251" s="128">
        <f t="shared" si="8"/>
        <v>31112</v>
      </c>
      <c r="H251" s="128">
        <f>SUM('Анал.табл.'!T31)</f>
        <v>31112</v>
      </c>
      <c r="I251" s="128"/>
    </row>
    <row r="252" spans="1:9" ht="27.75" customHeight="1">
      <c r="A252" s="606" t="s">
        <v>212</v>
      </c>
      <c r="B252" s="621" t="s">
        <v>257</v>
      </c>
      <c r="C252" s="621" t="s">
        <v>847</v>
      </c>
      <c r="D252" s="621">
        <v>13</v>
      </c>
      <c r="E252" s="621" t="s">
        <v>590</v>
      </c>
      <c r="F252" s="621"/>
      <c r="G252" s="128">
        <f t="shared" si="8"/>
        <v>5107.9</v>
      </c>
      <c r="H252" s="128">
        <f>SUM(H253)</f>
        <v>5107.9</v>
      </c>
      <c r="I252" s="128"/>
    </row>
    <row r="253" spans="1:9" ht="30" customHeight="1">
      <c r="A253" s="606" t="s">
        <v>213</v>
      </c>
      <c r="B253" s="621" t="s">
        <v>257</v>
      </c>
      <c r="C253" s="621" t="s">
        <v>847</v>
      </c>
      <c r="D253" s="621">
        <v>13</v>
      </c>
      <c r="E253" s="621" t="s">
        <v>589</v>
      </c>
      <c r="F253" s="621">
        <v>500</v>
      </c>
      <c r="G253" s="128">
        <f t="shared" si="8"/>
        <v>5107.9</v>
      </c>
      <c r="H253" s="128">
        <f>SUM('Анал.табл.'!T32)</f>
        <v>5107.9</v>
      </c>
      <c r="I253" s="128"/>
    </row>
    <row r="254" spans="1:9" ht="20.25" customHeight="1">
      <c r="A254" s="606" t="s">
        <v>607</v>
      </c>
      <c r="B254" s="621" t="s">
        <v>257</v>
      </c>
      <c r="C254" s="621" t="s">
        <v>885</v>
      </c>
      <c r="D254" s="621"/>
      <c r="E254" s="621"/>
      <c r="F254" s="621"/>
      <c r="G254" s="128">
        <f t="shared" si="8"/>
        <v>1545</v>
      </c>
      <c r="H254" s="128">
        <f>SUM(H255+H257)</f>
        <v>1545</v>
      </c>
      <c r="I254" s="128"/>
    </row>
    <row r="255" spans="1:9" ht="20.25" customHeight="1">
      <c r="A255" s="606" t="s">
        <v>962</v>
      </c>
      <c r="B255" s="621" t="s">
        <v>257</v>
      </c>
      <c r="C255" s="621" t="s">
        <v>885</v>
      </c>
      <c r="D255" s="621">
        <v>10</v>
      </c>
      <c r="E255" s="621"/>
      <c r="F255" s="621"/>
      <c r="G255" s="128">
        <f t="shared" si="8"/>
        <v>345</v>
      </c>
      <c r="H255" s="128">
        <f>SUM(H256)</f>
        <v>345</v>
      </c>
      <c r="I255" s="128"/>
    </row>
    <row r="256" spans="1:9" ht="36" customHeight="1">
      <c r="A256" s="606" t="s">
        <v>1072</v>
      </c>
      <c r="B256" s="621" t="s">
        <v>257</v>
      </c>
      <c r="C256" s="621" t="s">
        <v>885</v>
      </c>
      <c r="D256" s="621">
        <v>10</v>
      </c>
      <c r="E256" s="621">
        <v>3300200</v>
      </c>
      <c r="F256" s="621">
        <v>500</v>
      </c>
      <c r="G256" s="128">
        <f t="shared" si="8"/>
        <v>345</v>
      </c>
      <c r="H256" s="128">
        <f>SUM('Анал.табл.'!T113)</f>
        <v>345</v>
      </c>
      <c r="I256" s="128"/>
    </row>
    <row r="257" spans="1:9" ht="19.5" customHeight="1">
      <c r="A257" s="606" t="s">
        <v>146</v>
      </c>
      <c r="B257" s="621" t="s">
        <v>257</v>
      </c>
      <c r="C257" s="621" t="s">
        <v>885</v>
      </c>
      <c r="D257" s="621">
        <v>12</v>
      </c>
      <c r="E257" s="621">
        <v>3400300</v>
      </c>
      <c r="F257" s="621"/>
      <c r="G257" s="128">
        <f t="shared" si="8"/>
        <v>1200</v>
      </c>
      <c r="H257" s="128">
        <f>SUM(H258)</f>
        <v>1200</v>
      </c>
      <c r="I257" s="128"/>
    </row>
    <row r="258" spans="1:9" ht="19.5" customHeight="1">
      <c r="A258" s="606" t="s">
        <v>214</v>
      </c>
      <c r="B258" s="621" t="s">
        <v>257</v>
      </c>
      <c r="C258" s="621" t="s">
        <v>885</v>
      </c>
      <c r="D258" s="621">
        <v>12</v>
      </c>
      <c r="E258" s="621">
        <v>3400300</v>
      </c>
      <c r="F258" s="621">
        <v>500</v>
      </c>
      <c r="G258" s="128">
        <f t="shared" si="8"/>
        <v>1200</v>
      </c>
      <c r="H258" s="128">
        <f>SUM('Анал.табл.'!T118)</f>
        <v>1200</v>
      </c>
      <c r="I258" s="128"/>
    </row>
    <row r="259" spans="1:9" ht="19.5" customHeight="1">
      <c r="A259" s="606" t="s">
        <v>596</v>
      </c>
      <c r="B259" s="621" t="s">
        <v>257</v>
      </c>
      <c r="C259" s="621" t="s">
        <v>152</v>
      </c>
      <c r="D259" s="621"/>
      <c r="E259" s="621"/>
      <c r="F259" s="621"/>
      <c r="G259" s="128">
        <f>SUM(H259:I259)</f>
        <v>167380.6</v>
      </c>
      <c r="H259" s="128">
        <f>SUM(H260+H265)</f>
        <v>53011.1</v>
      </c>
      <c r="I259" s="128">
        <f>SUM(I260+I261)</f>
        <v>114369.5</v>
      </c>
    </row>
    <row r="260" spans="1:9" ht="19.5" customHeight="1">
      <c r="A260" s="606" t="s">
        <v>1048</v>
      </c>
      <c r="B260" s="621" t="s">
        <v>257</v>
      </c>
      <c r="C260" s="621" t="s">
        <v>152</v>
      </c>
      <c r="D260" s="621" t="s">
        <v>847</v>
      </c>
      <c r="E260" s="621"/>
      <c r="F260" s="621"/>
      <c r="G260" s="128">
        <f>SUM(H260:I260)</f>
        <v>155903.6</v>
      </c>
      <c r="H260" s="128">
        <f>SUM(H261+H263)</f>
        <v>41534.1</v>
      </c>
      <c r="I260" s="128">
        <f>SUM(I265)</f>
        <v>114369.5</v>
      </c>
    </row>
    <row r="261" spans="1:9" ht="19.5" customHeight="1">
      <c r="A261" s="606" t="s">
        <v>333</v>
      </c>
      <c r="B261" s="621" t="s">
        <v>257</v>
      </c>
      <c r="C261" s="621" t="s">
        <v>152</v>
      </c>
      <c r="D261" s="621" t="s">
        <v>847</v>
      </c>
      <c r="E261" s="621" t="s">
        <v>969</v>
      </c>
      <c r="F261" s="621" t="s">
        <v>564</v>
      </c>
      <c r="G261" s="128">
        <f t="shared" si="8"/>
        <v>41476</v>
      </c>
      <c r="H261" s="128">
        <f>SUM(H262)</f>
        <v>41476</v>
      </c>
      <c r="I261" s="128"/>
    </row>
    <row r="262" spans="1:9" ht="19.5" customHeight="1">
      <c r="A262" s="606" t="s">
        <v>333</v>
      </c>
      <c r="B262" s="621" t="s">
        <v>257</v>
      </c>
      <c r="C262" s="621" t="s">
        <v>152</v>
      </c>
      <c r="D262" s="621" t="s">
        <v>847</v>
      </c>
      <c r="E262" s="621" t="s">
        <v>334</v>
      </c>
      <c r="F262" s="621"/>
      <c r="G262" s="128">
        <f>SUM(H262:I262)</f>
        <v>41476</v>
      </c>
      <c r="H262" s="128">
        <f>SUM('Анал.табл.'!T137+'Анал.табл.'!T135)</f>
        <v>41476</v>
      </c>
      <c r="I262" s="128"/>
    </row>
    <row r="263" spans="1:9" ht="19.5" customHeight="1">
      <c r="A263" s="613" t="s">
        <v>133</v>
      </c>
      <c r="B263" s="624" t="s">
        <v>257</v>
      </c>
      <c r="C263" s="624" t="s">
        <v>152</v>
      </c>
      <c r="D263" s="624" t="s">
        <v>847</v>
      </c>
      <c r="E263" s="624" t="s">
        <v>134</v>
      </c>
      <c r="F263" s="624"/>
      <c r="G263" s="625">
        <f>SUM(H263:I263)</f>
        <v>58.1</v>
      </c>
      <c r="H263" s="625">
        <f>H264</f>
        <v>58.1</v>
      </c>
      <c r="I263" s="625"/>
    </row>
    <row r="264" spans="1:9" ht="19.5" customHeight="1">
      <c r="A264" s="613" t="s">
        <v>350</v>
      </c>
      <c r="B264" s="624" t="s">
        <v>257</v>
      </c>
      <c r="C264" s="624" t="s">
        <v>152</v>
      </c>
      <c r="D264" s="624" t="s">
        <v>847</v>
      </c>
      <c r="E264" s="624" t="s">
        <v>134</v>
      </c>
      <c r="F264" s="624" t="s">
        <v>274</v>
      </c>
      <c r="G264" s="625">
        <f>SUM(H264:I264)</f>
        <v>58.1</v>
      </c>
      <c r="H264" s="625">
        <f>'Анал.табл.'!T134</f>
        <v>58.1</v>
      </c>
      <c r="I264" s="625"/>
    </row>
    <row r="265" spans="1:9" ht="19.5" customHeight="1">
      <c r="A265" s="606" t="s">
        <v>600</v>
      </c>
      <c r="B265" s="621" t="s">
        <v>257</v>
      </c>
      <c r="C265" s="621" t="s">
        <v>152</v>
      </c>
      <c r="D265" s="621" t="s">
        <v>847</v>
      </c>
      <c r="E265" s="621" t="s">
        <v>272</v>
      </c>
      <c r="F265" s="621"/>
      <c r="G265" s="128">
        <f>SUM(G266:G267)</f>
        <v>125846.5</v>
      </c>
      <c r="H265" s="128">
        <f>SUM(H266:H267)</f>
        <v>11477</v>
      </c>
      <c r="I265" s="128">
        <f>SUM(I266:I267)</f>
        <v>114369.5</v>
      </c>
    </row>
    <row r="266" spans="1:9" ht="39" customHeight="1">
      <c r="A266" s="240" t="s">
        <v>288</v>
      </c>
      <c r="B266" s="621" t="s">
        <v>257</v>
      </c>
      <c r="C266" s="621" t="s">
        <v>152</v>
      </c>
      <c r="D266" s="621" t="s">
        <v>847</v>
      </c>
      <c r="E266" s="621" t="s">
        <v>13</v>
      </c>
      <c r="F266" s="621" t="s">
        <v>564</v>
      </c>
      <c r="G266" s="128">
        <f t="shared" si="8"/>
        <v>22979.5</v>
      </c>
      <c r="H266" s="128">
        <f>SUM('Анал.табл.'!T138)</f>
        <v>1190</v>
      </c>
      <c r="I266" s="128">
        <f>SUM('Анал.табл.'!U138)</f>
        <v>21789.5</v>
      </c>
    </row>
    <row r="267" spans="1:9" ht="47.25" customHeight="1">
      <c r="A267" s="240" t="s">
        <v>232</v>
      </c>
      <c r="B267" s="621" t="s">
        <v>257</v>
      </c>
      <c r="C267" s="621" t="s">
        <v>152</v>
      </c>
      <c r="D267" s="621" t="s">
        <v>847</v>
      </c>
      <c r="E267" s="621" t="s">
        <v>709</v>
      </c>
      <c r="F267" s="621" t="s">
        <v>564</v>
      </c>
      <c r="G267" s="128">
        <f>SUM(H267:I267)</f>
        <v>102867</v>
      </c>
      <c r="H267" s="128">
        <f>SUM('Анал.табл.'!T136)</f>
        <v>10287</v>
      </c>
      <c r="I267" s="128">
        <f>SUM('Анал.табл.'!U136)</f>
        <v>92580</v>
      </c>
    </row>
    <row r="268" spans="1:9" ht="18.75" customHeight="1">
      <c r="A268" s="606" t="s">
        <v>300</v>
      </c>
      <c r="B268" s="621" t="s">
        <v>257</v>
      </c>
      <c r="C268" s="621">
        <v>10</v>
      </c>
      <c r="D268" s="621"/>
      <c r="E268" s="621"/>
      <c r="F268" s="621"/>
      <c r="G268" s="128">
        <f aca="true" t="shared" si="9" ref="G268:G275">SUM(H268:I268)</f>
        <v>22676.9</v>
      </c>
      <c r="H268" s="128">
        <f>SUM(H269)</f>
        <v>0</v>
      </c>
      <c r="I268" s="128">
        <f>SUM(I269)</f>
        <v>22676.9</v>
      </c>
    </row>
    <row r="269" spans="1:9" ht="18.75" customHeight="1">
      <c r="A269" s="606" t="s">
        <v>638</v>
      </c>
      <c r="B269" s="621" t="s">
        <v>257</v>
      </c>
      <c r="C269" s="621">
        <v>10</v>
      </c>
      <c r="D269" s="621" t="s">
        <v>850</v>
      </c>
      <c r="E269" s="621"/>
      <c r="F269" s="621"/>
      <c r="G269" s="128">
        <f t="shared" si="9"/>
        <v>22676.9</v>
      </c>
      <c r="H269" s="128">
        <f>SUM(H272)</f>
        <v>0</v>
      </c>
      <c r="I269" s="128">
        <f>SUM(I272+I270)</f>
        <v>22676.9</v>
      </c>
    </row>
    <row r="270" spans="1:9" ht="18.75" customHeight="1">
      <c r="A270" s="606" t="s">
        <v>852</v>
      </c>
      <c r="B270" s="621" t="s">
        <v>257</v>
      </c>
      <c r="C270" s="621">
        <v>10</v>
      </c>
      <c r="D270" s="621" t="s">
        <v>850</v>
      </c>
      <c r="E270" s="621"/>
      <c r="F270" s="621"/>
      <c r="G270" s="128">
        <f t="shared" si="9"/>
        <v>459.9</v>
      </c>
      <c r="H270" s="128"/>
      <c r="I270" s="128">
        <f>SUM(I271)</f>
        <v>459.9</v>
      </c>
    </row>
    <row r="271" spans="1:9" ht="18.75" customHeight="1">
      <c r="A271" s="606" t="s">
        <v>853</v>
      </c>
      <c r="B271" s="621" t="s">
        <v>257</v>
      </c>
      <c r="C271" s="621">
        <v>10</v>
      </c>
      <c r="D271" s="621" t="s">
        <v>850</v>
      </c>
      <c r="E271" s="621"/>
      <c r="F271" s="621"/>
      <c r="G271" s="128">
        <f t="shared" si="9"/>
        <v>459.9</v>
      </c>
      <c r="H271" s="128"/>
      <c r="I271" s="128">
        <f>SUM('Анал.табл.'!U380)</f>
        <v>459.9</v>
      </c>
    </row>
    <row r="272" spans="1:9" ht="18.75" customHeight="1">
      <c r="A272" s="606" t="s">
        <v>638</v>
      </c>
      <c r="B272" s="621" t="s">
        <v>257</v>
      </c>
      <c r="C272" s="621">
        <v>10</v>
      </c>
      <c r="D272" s="621" t="s">
        <v>850</v>
      </c>
      <c r="E272" s="621">
        <v>5050000</v>
      </c>
      <c r="F272" s="621"/>
      <c r="G272" s="128">
        <f t="shared" si="9"/>
        <v>22217</v>
      </c>
      <c r="H272" s="128"/>
      <c r="I272" s="128">
        <f>SUM(I273+I274)</f>
        <v>22217</v>
      </c>
    </row>
    <row r="273" spans="1:9" ht="45.75" customHeight="1">
      <c r="A273" s="606" t="s">
        <v>680</v>
      </c>
      <c r="B273" s="621" t="s">
        <v>257</v>
      </c>
      <c r="C273" s="621">
        <v>10</v>
      </c>
      <c r="D273" s="621" t="s">
        <v>850</v>
      </c>
      <c r="E273" s="621">
        <v>5053600</v>
      </c>
      <c r="F273" s="621" t="s">
        <v>258</v>
      </c>
      <c r="G273" s="128">
        <f t="shared" si="9"/>
        <v>9299</v>
      </c>
      <c r="H273" s="128"/>
      <c r="I273" s="128">
        <v>9299</v>
      </c>
    </row>
    <row r="274" spans="1:9" ht="65.25" customHeight="1">
      <c r="A274" s="606" t="s">
        <v>217</v>
      </c>
      <c r="B274" s="621" t="s">
        <v>257</v>
      </c>
      <c r="C274" s="621">
        <v>10</v>
      </c>
      <c r="D274" s="621" t="s">
        <v>850</v>
      </c>
      <c r="E274" s="621">
        <v>5053400</v>
      </c>
      <c r="F274" s="621" t="s">
        <v>258</v>
      </c>
      <c r="G274" s="128">
        <f t="shared" si="9"/>
        <v>12918</v>
      </c>
      <c r="H274" s="128"/>
      <c r="I274" s="128">
        <f>SUM('Анал.табл.'!U381)</f>
        <v>12918</v>
      </c>
    </row>
    <row r="275" spans="1:9" ht="24.75" customHeight="1">
      <c r="A275" s="605" t="s">
        <v>218</v>
      </c>
      <c r="B275" s="93" t="s">
        <v>620</v>
      </c>
      <c r="C275" s="93"/>
      <c r="D275" s="93"/>
      <c r="E275" s="93"/>
      <c r="F275" s="93"/>
      <c r="G275" s="111">
        <f t="shared" si="9"/>
        <v>36767.3</v>
      </c>
      <c r="H275" s="111">
        <f>SUM(H276+H279+H284)</f>
        <v>36767.3</v>
      </c>
      <c r="I275" s="111">
        <f>SUM(I276+I279+I284)</f>
        <v>0</v>
      </c>
    </row>
    <row r="276" spans="1:9" ht="16.5" customHeight="1">
      <c r="A276" s="606" t="s">
        <v>303</v>
      </c>
      <c r="B276" s="621" t="s">
        <v>620</v>
      </c>
      <c r="C276" s="621" t="s">
        <v>847</v>
      </c>
      <c r="D276" s="621"/>
      <c r="E276" s="621"/>
      <c r="F276" s="621"/>
      <c r="G276" s="128">
        <f aca="true" t="shared" si="10" ref="G276:G345">SUM(H276:I276)</f>
        <v>31919.9</v>
      </c>
      <c r="H276" s="128">
        <f>SUM(H277)</f>
        <v>31919.9</v>
      </c>
      <c r="I276" s="128"/>
    </row>
    <row r="277" spans="1:9" ht="36" customHeight="1">
      <c r="A277" s="606" t="s">
        <v>712</v>
      </c>
      <c r="B277" s="621" t="s">
        <v>620</v>
      </c>
      <c r="C277" s="621" t="s">
        <v>847</v>
      </c>
      <c r="D277" s="621" t="s">
        <v>886</v>
      </c>
      <c r="E277" s="621"/>
      <c r="F277" s="621"/>
      <c r="G277" s="128">
        <f t="shared" si="10"/>
        <v>31919.9</v>
      </c>
      <c r="H277" s="128">
        <f>SUM(H278)</f>
        <v>31919.9</v>
      </c>
      <c r="I277" s="128"/>
    </row>
    <row r="278" spans="1:9" ht="20.25" customHeight="1">
      <c r="A278" s="606" t="s">
        <v>1060</v>
      </c>
      <c r="B278" s="621" t="s">
        <v>620</v>
      </c>
      <c r="C278" s="621" t="s">
        <v>847</v>
      </c>
      <c r="D278" s="621" t="s">
        <v>886</v>
      </c>
      <c r="E278" s="621" t="s">
        <v>364</v>
      </c>
      <c r="F278" s="621">
        <v>500</v>
      </c>
      <c r="G278" s="128">
        <f t="shared" si="10"/>
        <v>31919.9</v>
      </c>
      <c r="H278" s="128">
        <f>SUM('Анал.табл.'!T25)</f>
        <v>31919.9</v>
      </c>
      <c r="I278" s="128"/>
    </row>
    <row r="279" spans="1:9" ht="20.25" customHeight="1">
      <c r="A279" s="606" t="s">
        <v>607</v>
      </c>
      <c r="B279" s="621" t="s">
        <v>620</v>
      </c>
      <c r="C279" s="621" t="s">
        <v>885</v>
      </c>
      <c r="D279" s="621"/>
      <c r="E279" s="621"/>
      <c r="F279" s="621"/>
      <c r="G279" s="128">
        <f t="shared" si="10"/>
        <v>3727.4</v>
      </c>
      <c r="H279" s="128">
        <f>SUM(H280+H282)</f>
        <v>3727.4</v>
      </c>
      <c r="I279" s="128"/>
    </row>
    <row r="280" spans="1:9" ht="20.25" customHeight="1">
      <c r="A280" s="606" t="s">
        <v>962</v>
      </c>
      <c r="B280" s="621" t="s">
        <v>620</v>
      </c>
      <c r="C280" s="621" t="s">
        <v>885</v>
      </c>
      <c r="D280" s="621">
        <v>10</v>
      </c>
      <c r="E280" s="621"/>
      <c r="F280" s="621"/>
      <c r="G280" s="128">
        <f t="shared" si="10"/>
        <v>936.1</v>
      </c>
      <c r="H280" s="128">
        <f>SUM(H281)</f>
        <v>936.1</v>
      </c>
      <c r="I280" s="128"/>
    </row>
    <row r="281" spans="1:9" ht="32.25" customHeight="1">
      <c r="A281" s="606" t="s">
        <v>1072</v>
      </c>
      <c r="B281" s="621" t="s">
        <v>620</v>
      </c>
      <c r="C281" s="621" t="s">
        <v>885</v>
      </c>
      <c r="D281" s="621">
        <v>10</v>
      </c>
      <c r="E281" s="621">
        <v>3300200</v>
      </c>
      <c r="F281" s="621">
        <v>500</v>
      </c>
      <c r="G281" s="128">
        <f t="shared" si="10"/>
        <v>936.1</v>
      </c>
      <c r="H281" s="128">
        <f>SUM('Анал.табл.'!T112)</f>
        <v>936.1</v>
      </c>
      <c r="I281" s="128"/>
    </row>
    <row r="282" spans="1:9" ht="20.25" customHeight="1">
      <c r="A282" s="606" t="s">
        <v>355</v>
      </c>
      <c r="B282" s="621" t="s">
        <v>620</v>
      </c>
      <c r="C282" s="621" t="s">
        <v>885</v>
      </c>
      <c r="D282" s="621">
        <v>10</v>
      </c>
      <c r="E282" s="621" t="s">
        <v>238</v>
      </c>
      <c r="F282" s="621"/>
      <c r="G282" s="128">
        <f t="shared" si="10"/>
        <v>2791.3</v>
      </c>
      <c r="H282" s="128">
        <f>SUM(H283)</f>
        <v>2791.3</v>
      </c>
      <c r="I282" s="128"/>
    </row>
    <row r="283" spans="1:9" ht="20.25" customHeight="1">
      <c r="A283" s="606" t="s">
        <v>1031</v>
      </c>
      <c r="B283" s="621" t="s">
        <v>620</v>
      </c>
      <c r="C283" s="621" t="s">
        <v>885</v>
      </c>
      <c r="D283" s="621">
        <v>10</v>
      </c>
      <c r="E283" s="621" t="s">
        <v>238</v>
      </c>
      <c r="F283" s="621" t="s">
        <v>274</v>
      </c>
      <c r="G283" s="128">
        <f t="shared" si="10"/>
        <v>2791.3</v>
      </c>
      <c r="H283" s="128">
        <f>SUM('Анал.табл.'!T109)</f>
        <v>2791.3</v>
      </c>
      <c r="I283" s="128"/>
    </row>
    <row r="284" spans="1:9" ht="20.25" customHeight="1">
      <c r="A284" s="606" t="s">
        <v>270</v>
      </c>
      <c r="B284" s="621" t="s">
        <v>620</v>
      </c>
      <c r="C284" s="621">
        <v>13</v>
      </c>
      <c r="D284" s="621"/>
      <c r="E284" s="621"/>
      <c r="F284" s="621"/>
      <c r="G284" s="128">
        <f t="shared" si="10"/>
        <v>1120</v>
      </c>
      <c r="H284" s="128">
        <f>SUM(H285)</f>
        <v>1120</v>
      </c>
      <c r="I284" s="128"/>
    </row>
    <row r="285" spans="1:9" ht="20.25" customHeight="1">
      <c r="A285" s="606" t="s">
        <v>220</v>
      </c>
      <c r="B285" s="621" t="s">
        <v>620</v>
      </c>
      <c r="C285" s="621">
        <v>13</v>
      </c>
      <c r="D285" s="621" t="s">
        <v>847</v>
      </c>
      <c r="E285" s="621"/>
      <c r="F285" s="621"/>
      <c r="G285" s="128">
        <f t="shared" si="10"/>
        <v>1120</v>
      </c>
      <c r="H285" s="128">
        <f>SUM(H286)</f>
        <v>1120</v>
      </c>
      <c r="I285" s="128"/>
    </row>
    <row r="286" spans="1:9" ht="20.25" customHeight="1">
      <c r="A286" s="606" t="s">
        <v>221</v>
      </c>
      <c r="B286" s="621" t="s">
        <v>620</v>
      </c>
      <c r="C286" s="621">
        <v>13</v>
      </c>
      <c r="D286" s="621" t="s">
        <v>847</v>
      </c>
      <c r="E286" s="621" t="s">
        <v>588</v>
      </c>
      <c r="F286" s="621" t="s">
        <v>619</v>
      </c>
      <c r="G286" s="128">
        <f t="shared" si="10"/>
        <v>1120</v>
      </c>
      <c r="H286" s="128">
        <f>SUM('Анал.табл.'!T421)</f>
        <v>1120</v>
      </c>
      <c r="I286" s="128"/>
    </row>
    <row r="287" spans="1:9" ht="34.5" customHeight="1">
      <c r="A287" s="605" t="s">
        <v>222</v>
      </c>
      <c r="B287" s="93" t="s">
        <v>285</v>
      </c>
      <c r="C287" s="93"/>
      <c r="D287" s="93"/>
      <c r="E287" s="93"/>
      <c r="F287" s="93"/>
      <c r="G287" s="111">
        <f>SUM(G299+G362+G292)</f>
        <v>1296616.0999999999</v>
      </c>
      <c r="H287" s="111">
        <f>SUM(H299+H362+H292+H288)</f>
        <v>637120.6</v>
      </c>
      <c r="I287" s="111">
        <f>SUM(I299+I362+I292)</f>
        <v>659729.5</v>
      </c>
    </row>
    <row r="288" spans="1:9" ht="20.25" customHeight="1">
      <c r="A288" s="613" t="s">
        <v>315</v>
      </c>
      <c r="B288" s="624" t="s">
        <v>285</v>
      </c>
      <c r="C288" s="624" t="s">
        <v>850</v>
      </c>
      <c r="D288" s="624"/>
      <c r="E288" s="624"/>
      <c r="F288" s="624"/>
      <c r="G288" s="625">
        <f>SUM(H288:I288)</f>
        <v>234</v>
      </c>
      <c r="H288" s="625">
        <f>SUM(H291)</f>
        <v>234</v>
      </c>
      <c r="I288" s="625">
        <v>0</v>
      </c>
    </row>
    <row r="289" spans="1:9" ht="20.25" customHeight="1">
      <c r="A289" s="613" t="s">
        <v>1029</v>
      </c>
      <c r="B289" s="624" t="s">
        <v>285</v>
      </c>
      <c r="C289" s="624" t="s">
        <v>850</v>
      </c>
      <c r="D289" s="624" t="s">
        <v>849</v>
      </c>
      <c r="E289" s="624"/>
      <c r="F289" s="624"/>
      <c r="G289" s="625">
        <f>SUM(H289:I289)</f>
        <v>234</v>
      </c>
      <c r="H289" s="625">
        <f>SUM(H290)</f>
        <v>234</v>
      </c>
      <c r="I289" s="625"/>
    </row>
    <row r="290" spans="1:9" ht="20.25" customHeight="1">
      <c r="A290" s="613" t="s">
        <v>343</v>
      </c>
      <c r="B290" s="624" t="s">
        <v>285</v>
      </c>
      <c r="C290" s="624" t="s">
        <v>850</v>
      </c>
      <c r="D290" s="624" t="s">
        <v>849</v>
      </c>
      <c r="E290" s="624" t="s">
        <v>237</v>
      </c>
      <c r="F290" s="624"/>
      <c r="G290" s="625">
        <f>SUM(H290:I290)</f>
        <v>234</v>
      </c>
      <c r="H290" s="625">
        <f>SUM(H291)</f>
        <v>234</v>
      </c>
      <c r="I290" s="625"/>
    </row>
    <row r="291" spans="1:9" ht="51" customHeight="1">
      <c r="A291" s="613" t="s">
        <v>344</v>
      </c>
      <c r="B291" s="624" t="s">
        <v>285</v>
      </c>
      <c r="C291" s="624" t="s">
        <v>850</v>
      </c>
      <c r="D291" s="624" t="s">
        <v>849</v>
      </c>
      <c r="E291" s="624" t="s">
        <v>237</v>
      </c>
      <c r="F291" s="624" t="s">
        <v>274</v>
      </c>
      <c r="G291" s="625">
        <f>SUM(H291:I291)</f>
        <v>234</v>
      </c>
      <c r="H291" s="625">
        <f>'Анал.табл.'!T50+'Анал.табл.'!T52</f>
        <v>234</v>
      </c>
      <c r="I291" s="626"/>
    </row>
    <row r="292" spans="1:9" ht="18" customHeight="1">
      <c r="A292" s="606" t="s">
        <v>607</v>
      </c>
      <c r="B292" s="621" t="s">
        <v>285</v>
      </c>
      <c r="C292" s="621" t="s">
        <v>885</v>
      </c>
      <c r="D292" s="621"/>
      <c r="E292" s="93"/>
      <c r="F292" s="93"/>
      <c r="G292" s="128">
        <f>SUM(H292:I292)</f>
        <v>3491.8999999999996</v>
      </c>
      <c r="H292" s="128">
        <f>SUM(H293+H296)</f>
        <v>73.7</v>
      </c>
      <c r="I292" s="128">
        <f>SUM(I293)</f>
        <v>3418.2</v>
      </c>
    </row>
    <row r="293" spans="1:9" ht="18" customHeight="1">
      <c r="A293" s="240" t="s">
        <v>955</v>
      </c>
      <c r="B293" s="621" t="s">
        <v>285</v>
      </c>
      <c r="C293" s="621" t="s">
        <v>885</v>
      </c>
      <c r="D293" s="621" t="s">
        <v>847</v>
      </c>
      <c r="E293" s="93"/>
      <c r="F293" s="93"/>
      <c r="G293" s="128">
        <f t="shared" si="10"/>
        <v>3418.2</v>
      </c>
      <c r="H293" s="128"/>
      <c r="I293" s="128">
        <f>SUM(I294:I295)</f>
        <v>3418.2</v>
      </c>
    </row>
    <row r="294" spans="1:9" ht="39.75" customHeight="1">
      <c r="A294" s="240" t="s">
        <v>231</v>
      </c>
      <c r="B294" s="621" t="s">
        <v>285</v>
      </c>
      <c r="C294" s="621" t="s">
        <v>885</v>
      </c>
      <c r="D294" s="621" t="s">
        <v>847</v>
      </c>
      <c r="E294" s="621" t="s">
        <v>331</v>
      </c>
      <c r="F294" s="621" t="s">
        <v>566</v>
      </c>
      <c r="G294" s="128">
        <f t="shared" si="10"/>
        <v>3068.2</v>
      </c>
      <c r="H294" s="111"/>
      <c r="I294" s="128">
        <f>SUM('Анал.табл.'!U68:U88)-I295</f>
        <v>3068.2</v>
      </c>
    </row>
    <row r="295" spans="1:9" ht="34.5" customHeight="1">
      <c r="A295" s="240" t="s">
        <v>230</v>
      </c>
      <c r="B295" s="621" t="s">
        <v>285</v>
      </c>
      <c r="C295" s="621" t="s">
        <v>885</v>
      </c>
      <c r="D295" s="621" t="s">
        <v>847</v>
      </c>
      <c r="E295" s="621" t="s">
        <v>229</v>
      </c>
      <c r="F295" s="621" t="s">
        <v>566</v>
      </c>
      <c r="G295" s="128">
        <f>SUM(I295)</f>
        <v>350</v>
      </c>
      <c r="H295" s="111"/>
      <c r="I295" s="128">
        <v>350</v>
      </c>
    </row>
    <row r="296" spans="1:9" ht="18" customHeight="1">
      <c r="A296" s="606" t="s">
        <v>962</v>
      </c>
      <c r="B296" s="621" t="s">
        <v>285</v>
      </c>
      <c r="C296" s="621" t="s">
        <v>885</v>
      </c>
      <c r="D296" s="621">
        <v>10</v>
      </c>
      <c r="E296" s="621"/>
      <c r="F296" s="621"/>
      <c r="G296" s="128">
        <f t="shared" si="10"/>
        <v>73.7</v>
      </c>
      <c r="H296" s="128">
        <f>SUM(H297)</f>
        <v>73.7</v>
      </c>
      <c r="I296" s="128"/>
    </row>
    <row r="297" spans="1:9" ht="18" customHeight="1">
      <c r="A297" s="606" t="s">
        <v>355</v>
      </c>
      <c r="B297" s="621" t="s">
        <v>285</v>
      </c>
      <c r="C297" s="621" t="s">
        <v>885</v>
      </c>
      <c r="D297" s="621">
        <v>10</v>
      </c>
      <c r="E297" s="621" t="s">
        <v>238</v>
      </c>
      <c r="F297" s="621"/>
      <c r="G297" s="128">
        <f t="shared" si="10"/>
        <v>73.7</v>
      </c>
      <c r="H297" s="128">
        <f>SUM(H298)</f>
        <v>73.7</v>
      </c>
      <c r="I297" s="128"/>
    </row>
    <row r="298" spans="1:9" ht="18" customHeight="1">
      <c r="A298" s="606" t="s">
        <v>1031</v>
      </c>
      <c r="B298" s="621" t="s">
        <v>285</v>
      </c>
      <c r="C298" s="621" t="s">
        <v>885</v>
      </c>
      <c r="D298" s="621">
        <v>10</v>
      </c>
      <c r="E298" s="621" t="s">
        <v>238</v>
      </c>
      <c r="F298" s="621" t="s">
        <v>274</v>
      </c>
      <c r="G298" s="128">
        <f t="shared" si="10"/>
        <v>73.7</v>
      </c>
      <c r="H298" s="128">
        <f>SUM('Анал.табл.'!T108)</f>
        <v>73.7</v>
      </c>
      <c r="I298" s="128"/>
    </row>
    <row r="299" spans="1:9" ht="18" customHeight="1">
      <c r="A299" s="606" t="s">
        <v>598</v>
      </c>
      <c r="B299" s="621" t="s">
        <v>285</v>
      </c>
      <c r="C299" s="621" t="s">
        <v>168</v>
      </c>
      <c r="D299" s="621"/>
      <c r="E299" s="621"/>
      <c r="F299" s="621"/>
      <c r="G299" s="128">
        <f t="shared" si="10"/>
        <v>1271540.4</v>
      </c>
      <c r="H299" s="128">
        <f>SUM(H300+H308+H330+H342)</f>
        <v>636812.9</v>
      </c>
      <c r="I299" s="128">
        <f>SUM(I300+I308+I330+I342)</f>
        <v>634727.5</v>
      </c>
    </row>
    <row r="300" spans="1:10" ht="18" customHeight="1">
      <c r="A300" s="606" t="s">
        <v>548</v>
      </c>
      <c r="B300" s="621" t="s">
        <v>285</v>
      </c>
      <c r="C300" s="621" t="s">
        <v>168</v>
      </c>
      <c r="D300" s="621" t="s">
        <v>847</v>
      </c>
      <c r="E300" s="621"/>
      <c r="F300" s="621"/>
      <c r="G300" s="128">
        <f t="shared" si="10"/>
        <v>401188.0999999999</v>
      </c>
      <c r="H300" s="128">
        <f>SUM(H301+H304+H306)</f>
        <v>390333.49999999994</v>
      </c>
      <c r="I300" s="128">
        <f>SUM(I301+I304)</f>
        <v>10854.599999999999</v>
      </c>
      <c r="J300" s="627"/>
    </row>
    <row r="301" spans="1:9" ht="17.25" customHeight="1">
      <c r="A301" s="606" t="s">
        <v>223</v>
      </c>
      <c r="B301" s="621" t="s">
        <v>285</v>
      </c>
      <c r="C301" s="621" t="s">
        <v>168</v>
      </c>
      <c r="D301" s="621" t="s">
        <v>847</v>
      </c>
      <c r="E301" s="621">
        <v>4200000</v>
      </c>
      <c r="F301" s="621"/>
      <c r="G301" s="128">
        <f t="shared" si="10"/>
        <v>390558.5999999999</v>
      </c>
      <c r="H301" s="128">
        <f>SUM(H303)</f>
        <v>385033.49999999994</v>
      </c>
      <c r="I301" s="128">
        <f>SUM(I303+I302)</f>
        <v>5525.099999999999</v>
      </c>
    </row>
    <row r="302" spans="1:9" ht="31.5" customHeight="1">
      <c r="A302" s="606" t="s">
        <v>845</v>
      </c>
      <c r="B302" s="621" t="s">
        <v>285</v>
      </c>
      <c r="C302" s="621" t="s">
        <v>168</v>
      </c>
      <c r="D302" s="621" t="s">
        <v>847</v>
      </c>
      <c r="E302" s="621" t="s">
        <v>844</v>
      </c>
      <c r="F302" s="621"/>
      <c r="G302" s="128"/>
      <c r="H302" s="128"/>
      <c r="I302" s="128">
        <v>796.5</v>
      </c>
    </row>
    <row r="303" spans="1:9" ht="18" customHeight="1">
      <c r="A303" s="606" t="s">
        <v>371</v>
      </c>
      <c r="B303" s="621" t="s">
        <v>285</v>
      </c>
      <c r="C303" s="621" t="s">
        <v>168</v>
      </c>
      <c r="D303" s="621" t="s">
        <v>847</v>
      </c>
      <c r="E303" s="621">
        <v>4209900</v>
      </c>
      <c r="F303" s="621" t="s">
        <v>566</v>
      </c>
      <c r="G303" s="128">
        <f t="shared" si="10"/>
        <v>389762.0999999999</v>
      </c>
      <c r="H303" s="128">
        <f>SUM('Анал.табл.'!T163:T178)</f>
        <v>385033.49999999994</v>
      </c>
      <c r="I303" s="128">
        <f>SUM('Анал.табл.'!U163:U178)-796.5</f>
        <v>4728.599999999999</v>
      </c>
    </row>
    <row r="304" spans="1:9" ht="18" customHeight="1">
      <c r="A304" s="606" t="s">
        <v>600</v>
      </c>
      <c r="B304" s="621" t="s">
        <v>285</v>
      </c>
      <c r="C304" s="621" t="s">
        <v>168</v>
      </c>
      <c r="D304" s="621" t="s">
        <v>847</v>
      </c>
      <c r="E304" s="621" t="s">
        <v>272</v>
      </c>
      <c r="F304" s="621"/>
      <c r="G304" s="128">
        <f t="shared" si="10"/>
        <v>5329.5</v>
      </c>
      <c r="H304" s="128">
        <f>SUM(H305)</f>
        <v>0</v>
      </c>
      <c r="I304" s="128">
        <f>SUM(I305)</f>
        <v>5329.5</v>
      </c>
    </row>
    <row r="305" spans="1:9" ht="30" customHeight="1">
      <c r="A305" s="606" t="s">
        <v>298</v>
      </c>
      <c r="B305" s="621" t="s">
        <v>285</v>
      </c>
      <c r="C305" s="621" t="s">
        <v>168</v>
      </c>
      <c r="D305" s="621" t="s">
        <v>847</v>
      </c>
      <c r="E305" s="621">
        <v>5225602</v>
      </c>
      <c r="F305" s="621" t="s">
        <v>566</v>
      </c>
      <c r="G305" s="128">
        <f t="shared" si="10"/>
        <v>5329.5</v>
      </c>
      <c r="H305" s="128"/>
      <c r="I305" s="128">
        <f>SUM('Анал.табл.'!U179-'Анал.табл.'!U189)+'Анал.табл.'!U193</f>
        <v>5329.5</v>
      </c>
    </row>
    <row r="306" spans="1:9" ht="21.75" customHeight="1">
      <c r="A306" s="606" t="s">
        <v>343</v>
      </c>
      <c r="B306" s="621" t="s">
        <v>285</v>
      </c>
      <c r="C306" s="621" t="s">
        <v>168</v>
      </c>
      <c r="D306" s="621" t="s">
        <v>847</v>
      </c>
      <c r="E306" s="621" t="s">
        <v>238</v>
      </c>
      <c r="F306" s="621"/>
      <c r="G306" s="128">
        <f t="shared" si="10"/>
        <v>5300</v>
      </c>
      <c r="H306" s="128">
        <f>SUM(H307)</f>
        <v>5300</v>
      </c>
      <c r="I306" s="128"/>
    </row>
    <row r="307" spans="1:9" ht="39.75" customHeight="1">
      <c r="A307" s="606" t="s">
        <v>298</v>
      </c>
      <c r="B307" s="621" t="s">
        <v>285</v>
      </c>
      <c r="C307" s="621" t="s">
        <v>168</v>
      </c>
      <c r="D307" s="621" t="s">
        <v>847</v>
      </c>
      <c r="E307" s="621" t="s">
        <v>238</v>
      </c>
      <c r="F307" s="621" t="s">
        <v>566</v>
      </c>
      <c r="G307" s="128">
        <f t="shared" si="10"/>
        <v>5300</v>
      </c>
      <c r="H307" s="128">
        <f>SUM('Анал.табл.'!T179-'Анал.табл.'!T189)</f>
        <v>5300</v>
      </c>
      <c r="I307" s="128"/>
    </row>
    <row r="308" spans="1:10" ht="19.5" customHeight="1">
      <c r="A308" s="606" t="s">
        <v>137</v>
      </c>
      <c r="B308" s="621" t="s">
        <v>285</v>
      </c>
      <c r="C308" s="621" t="s">
        <v>168</v>
      </c>
      <c r="D308" s="621" t="s">
        <v>849</v>
      </c>
      <c r="E308" s="621"/>
      <c r="F308" s="621"/>
      <c r="G308" s="128">
        <f t="shared" si="10"/>
        <v>673702.3</v>
      </c>
      <c r="H308" s="128">
        <f>SUM(H309+H312+H317+H325)</f>
        <v>108100.00000000001</v>
      </c>
      <c r="I308" s="128">
        <f>SUM(I309+I312+I317)</f>
        <v>565602.3</v>
      </c>
      <c r="J308" s="628"/>
    </row>
    <row r="309" spans="1:9" ht="19.5" customHeight="1">
      <c r="A309" s="606" t="s">
        <v>173</v>
      </c>
      <c r="B309" s="621" t="s">
        <v>285</v>
      </c>
      <c r="C309" s="621" t="s">
        <v>168</v>
      </c>
      <c r="D309" s="621" t="s">
        <v>849</v>
      </c>
      <c r="E309" s="621">
        <v>4210000</v>
      </c>
      <c r="F309" s="621"/>
      <c r="G309" s="128">
        <f t="shared" si="10"/>
        <v>646112.1000000001</v>
      </c>
      <c r="H309" s="128">
        <f>SUM(H310:H311)</f>
        <v>99649.20000000001</v>
      </c>
      <c r="I309" s="128">
        <f>SUM(I310:I311)</f>
        <v>546462.9</v>
      </c>
    </row>
    <row r="310" spans="1:9" ht="19.5" customHeight="1">
      <c r="A310" s="606" t="s">
        <v>371</v>
      </c>
      <c r="B310" s="621" t="s">
        <v>285</v>
      </c>
      <c r="C310" s="621" t="s">
        <v>168</v>
      </c>
      <c r="D310" s="621" t="s">
        <v>849</v>
      </c>
      <c r="E310" s="621">
        <v>4219900</v>
      </c>
      <c r="F310" s="621" t="s">
        <v>566</v>
      </c>
      <c r="G310" s="128">
        <f t="shared" si="10"/>
        <v>564405.7000000001</v>
      </c>
      <c r="H310" s="128">
        <f>SUM('Анал.табл.'!T195:T201)</f>
        <v>86849.8</v>
      </c>
      <c r="I310" s="128">
        <f>SUM('Анал.табл.'!U195+'Анал.табл.'!U196+'Анал.табл.'!U197+'Анал.табл.'!U198+'Анал.табл.'!U199+'Анал.табл.'!U200+'Анал.табл.'!U201+'Анал.табл.'!U202)</f>
        <v>477555.9</v>
      </c>
    </row>
    <row r="311" spans="1:9" ht="19.5" customHeight="1">
      <c r="A311" s="606" t="s">
        <v>174</v>
      </c>
      <c r="B311" s="621" t="s">
        <v>285</v>
      </c>
      <c r="C311" s="621" t="s">
        <v>168</v>
      </c>
      <c r="D311" s="621" t="s">
        <v>849</v>
      </c>
      <c r="E311" s="621">
        <v>4219900</v>
      </c>
      <c r="F311" s="621" t="s">
        <v>621</v>
      </c>
      <c r="G311" s="128">
        <f t="shared" si="10"/>
        <v>81706.4</v>
      </c>
      <c r="H311" s="128">
        <f>'Анал.табл.'!T213</f>
        <v>12799.400000000001</v>
      </c>
      <c r="I311" s="128">
        <v>68907</v>
      </c>
    </row>
    <row r="312" spans="1:9" ht="19.5" customHeight="1">
      <c r="A312" s="606" t="s">
        <v>923</v>
      </c>
      <c r="B312" s="621" t="s">
        <v>285</v>
      </c>
      <c r="C312" s="621" t="s">
        <v>168</v>
      </c>
      <c r="D312" s="621" t="s">
        <v>849</v>
      </c>
      <c r="E312" s="621">
        <v>5200900</v>
      </c>
      <c r="F312" s="621"/>
      <c r="G312" s="128">
        <f t="shared" si="10"/>
        <v>10586.400000000001</v>
      </c>
      <c r="H312" s="128"/>
      <c r="I312" s="128">
        <f>SUM(I315:I316)+I313+I314</f>
        <v>10586.400000000001</v>
      </c>
    </row>
    <row r="313" spans="1:9" ht="39" customHeight="1">
      <c r="A313" s="606" t="s">
        <v>291</v>
      </c>
      <c r="B313" s="621" t="s">
        <v>285</v>
      </c>
      <c r="C313" s="621" t="s">
        <v>168</v>
      </c>
      <c r="D313" s="621" t="s">
        <v>849</v>
      </c>
      <c r="E313" s="621" t="s">
        <v>292</v>
      </c>
      <c r="F313" s="621" t="s">
        <v>566</v>
      </c>
      <c r="G313" s="128">
        <f t="shared" si="10"/>
        <v>7089.2</v>
      </c>
      <c r="H313" s="128"/>
      <c r="I313" s="128">
        <v>7089.2</v>
      </c>
    </row>
    <row r="314" spans="1:9" ht="22.5" customHeight="1">
      <c r="A314" s="606" t="s">
        <v>174</v>
      </c>
      <c r="B314" s="621" t="s">
        <v>285</v>
      </c>
      <c r="C314" s="621" t="s">
        <v>168</v>
      </c>
      <c r="D314" s="621" t="s">
        <v>849</v>
      </c>
      <c r="E314" s="621" t="s">
        <v>292</v>
      </c>
      <c r="F314" s="621" t="s">
        <v>621</v>
      </c>
      <c r="G314" s="128">
        <f t="shared" si="10"/>
        <v>1228.2</v>
      </c>
      <c r="H314" s="128"/>
      <c r="I314" s="128">
        <v>1228.2</v>
      </c>
    </row>
    <row r="315" spans="1:9" ht="49.5" customHeight="1">
      <c r="A315" s="606" t="s">
        <v>175</v>
      </c>
      <c r="B315" s="621" t="s">
        <v>285</v>
      </c>
      <c r="C315" s="621" t="s">
        <v>168</v>
      </c>
      <c r="D315" s="621" t="s">
        <v>849</v>
      </c>
      <c r="E315" s="621">
        <v>5200902</v>
      </c>
      <c r="F315" s="621" t="s">
        <v>566</v>
      </c>
      <c r="G315" s="128">
        <f t="shared" si="10"/>
        <v>2038.4</v>
      </c>
      <c r="H315" s="128"/>
      <c r="I315" s="128">
        <v>2038.4</v>
      </c>
    </row>
    <row r="316" spans="1:9" ht="24" customHeight="1">
      <c r="A316" s="606" t="s">
        <v>174</v>
      </c>
      <c r="B316" s="621" t="s">
        <v>285</v>
      </c>
      <c r="C316" s="621" t="s">
        <v>168</v>
      </c>
      <c r="D316" s="621" t="s">
        <v>849</v>
      </c>
      <c r="E316" s="621">
        <v>5200902</v>
      </c>
      <c r="F316" s="621" t="s">
        <v>621</v>
      </c>
      <c r="G316" s="128">
        <f t="shared" si="10"/>
        <v>230.6</v>
      </c>
      <c r="H316" s="128"/>
      <c r="I316" s="128">
        <v>230.6</v>
      </c>
    </row>
    <row r="317" spans="1:9" ht="26.25" customHeight="1">
      <c r="A317" s="606" t="s">
        <v>600</v>
      </c>
      <c r="B317" s="621" t="s">
        <v>285</v>
      </c>
      <c r="C317" s="621" t="s">
        <v>168</v>
      </c>
      <c r="D317" s="621" t="s">
        <v>849</v>
      </c>
      <c r="E317" s="621">
        <v>5220000</v>
      </c>
      <c r="F317" s="621"/>
      <c r="G317" s="128">
        <f t="shared" si="10"/>
        <v>8553</v>
      </c>
      <c r="H317" s="128">
        <f>SUM(H320+H322)</f>
        <v>0</v>
      </c>
      <c r="I317" s="128">
        <f>SUM(I320+I322+I318)</f>
        <v>8553</v>
      </c>
    </row>
    <row r="318" spans="1:9" ht="39.75" customHeight="1">
      <c r="A318" s="240" t="s">
        <v>671</v>
      </c>
      <c r="B318" s="621" t="s">
        <v>285</v>
      </c>
      <c r="C318" s="621" t="s">
        <v>168</v>
      </c>
      <c r="D318" s="621" t="s">
        <v>849</v>
      </c>
      <c r="E318" s="621" t="s">
        <v>674</v>
      </c>
      <c r="F318" s="621" t="s">
        <v>621</v>
      </c>
      <c r="G318" s="128">
        <f t="shared" si="10"/>
        <v>70.5</v>
      </c>
      <c r="H318" s="128"/>
      <c r="I318" s="128">
        <f>SUM(I319)</f>
        <v>70.5</v>
      </c>
    </row>
    <row r="319" spans="1:9" ht="22.5" customHeight="1">
      <c r="A319" s="240" t="s">
        <v>672</v>
      </c>
      <c r="B319" s="621" t="s">
        <v>285</v>
      </c>
      <c r="C319" s="621" t="s">
        <v>168</v>
      </c>
      <c r="D319" s="621" t="s">
        <v>849</v>
      </c>
      <c r="E319" s="621" t="s">
        <v>673</v>
      </c>
      <c r="F319" s="621" t="s">
        <v>621</v>
      </c>
      <c r="G319" s="128">
        <f t="shared" si="10"/>
        <v>70.5</v>
      </c>
      <c r="H319" s="128"/>
      <c r="I319" s="128">
        <v>70.5</v>
      </c>
    </row>
    <row r="320" spans="1:9" ht="23.25" customHeight="1" hidden="1">
      <c r="A320" s="606" t="s">
        <v>570</v>
      </c>
      <c r="B320" s="621" t="s">
        <v>285</v>
      </c>
      <c r="C320" s="621" t="s">
        <v>168</v>
      </c>
      <c r="D320" s="621" t="s">
        <v>849</v>
      </c>
      <c r="E320" s="621">
        <v>5222800</v>
      </c>
      <c r="F320" s="621" t="s">
        <v>566</v>
      </c>
      <c r="G320" s="128">
        <f t="shared" si="10"/>
        <v>0</v>
      </c>
      <c r="H320" s="128"/>
      <c r="I320" s="128">
        <f>SUM(I321)</f>
        <v>0</v>
      </c>
    </row>
    <row r="321" spans="1:9" ht="26.25" customHeight="1" hidden="1">
      <c r="A321" s="606" t="s">
        <v>571</v>
      </c>
      <c r="B321" s="621" t="s">
        <v>285</v>
      </c>
      <c r="C321" s="621" t="s">
        <v>168</v>
      </c>
      <c r="D321" s="621" t="s">
        <v>849</v>
      </c>
      <c r="E321" s="621">
        <v>5222801</v>
      </c>
      <c r="F321" s="621" t="s">
        <v>566</v>
      </c>
      <c r="G321" s="128">
        <f t="shared" si="10"/>
        <v>0</v>
      </c>
      <c r="H321" s="128"/>
      <c r="I321" s="128"/>
    </row>
    <row r="322" spans="1:9" ht="23.25" customHeight="1">
      <c r="A322" s="606" t="s">
        <v>176</v>
      </c>
      <c r="B322" s="621" t="s">
        <v>285</v>
      </c>
      <c r="C322" s="621" t="s">
        <v>168</v>
      </c>
      <c r="D322" s="621" t="s">
        <v>849</v>
      </c>
      <c r="E322" s="621">
        <v>5225600</v>
      </c>
      <c r="F322" s="621" t="s">
        <v>566</v>
      </c>
      <c r="G322" s="128">
        <f t="shared" si="10"/>
        <v>8482.5</v>
      </c>
      <c r="H322" s="128">
        <f>SUM(H323:H324)</f>
        <v>0</v>
      </c>
      <c r="I322" s="128">
        <f>SUM(I323:I324)</f>
        <v>8482.5</v>
      </c>
    </row>
    <row r="323" spans="1:9" ht="24" customHeight="1">
      <c r="A323" s="606" t="s">
        <v>569</v>
      </c>
      <c r="B323" s="621" t="s">
        <v>285</v>
      </c>
      <c r="C323" s="621" t="s">
        <v>168</v>
      </c>
      <c r="D323" s="621" t="s">
        <v>849</v>
      </c>
      <c r="E323" s="621">
        <v>5225601</v>
      </c>
      <c r="F323" s="621" t="s">
        <v>566</v>
      </c>
      <c r="G323" s="128">
        <f t="shared" si="10"/>
        <v>2201.7</v>
      </c>
      <c r="H323" s="128"/>
      <c r="I323" s="128">
        <f>SUM('Анал.табл.'!U224)</f>
        <v>2201.7</v>
      </c>
    </row>
    <row r="324" spans="1:9" ht="39" customHeight="1">
      <c r="A324" s="606" t="s">
        <v>298</v>
      </c>
      <c r="B324" s="621" t="s">
        <v>285</v>
      </c>
      <c r="C324" s="621" t="s">
        <v>168</v>
      </c>
      <c r="D324" s="621" t="s">
        <v>849</v>
      </c>
      <c r="E324" s="621">
        <v>5225602</v>
      </c>
      <c r="F324" s="621" t="s">
        <v>566</v>
      </c>
      <c r="G324" s="128">
        <f t="shared" si="10"/>
        <v>6280.8</v>
      </c>
      <c r="H324" s="128"/>
      <c r="I324" s="128">
        <f>SUM('Анал.табл.'!U215)</f>
        <v>6280.8</v>
      </c>
    </row>
    <row r="325" spans="1:9" ht="24" customHeight="1">
      <c r="A325" s="606" t="s">
        <v>343</v>
      </c>
      <c r="B325" s="621" t="s">
        <v>285</v>
      </c>
      <c r="C325" s="621" t="s">
        <v>168</v>
      </c>
      <c r="D325" s="621" t="s">
        <v>849</v>
      </c>
      <c r="E325" s="621" t="s">
        <v>237</v>
      </c>
      <c r="F325" s="621"/>
      <c r="G325" s="128">
        <f t="shared" si="10"/>
        <v>8450.8</v>
      </c>
      <c r="H325" s="128">
        <f>SUM(H326+H328+H329+H327)</f>
        <v>8450.8</v>
      </c>
      <c r="I325" s="128">
        <f>SUM(I326+I328+I329)</f>
        <v>0</v>
      </c>
    </row>
    <row r="326" spans="1:9" ht="37.5" customHeight="1">
      <c r="A326" s="606" t="s">
        <v>298</v>
      </c>
      <c r="B326" s="621" t="s">
        <v>285</v>
      </c>
      <c r="C326" s="621" t="s">
        <v>168</v>
      </c>
      <c r="D326" s="621" t="s">
        <v>849</v>
      </c>
      <c r="E326" s="621" t="s">
        <v>237</v>
      </c>
      <c r="F326" s="621" t="s">
        <v>566</v>
      </c>
      <c r="G326" s="128">
        <f t="shared" si="10"/>
        <v>5805.8</v>
      </c>
      <c r="H326" s="128">
        <f>SUM('Анал.табл.'!T216:T222)</f>
        <v>5805.8</v>
      </c>
      <c r="I326" s="128"/>
    </row>
    <row r="327" spans="1:9" ht="37.5" customHeight="1">
      <c r="A327" s="606" t="s">
        <v>298</v>
      </c>
      <c r="B327" s="621" t="s">
        <v>285</v>
      </c>
      <c r="C327" s="621" t="s">
        <v>168</v>
      </c>
      <c r="D327" s="621" t="s">
        <v>849</v>
      </c>
      <c r="E327" s="621" t="s">
        <v>237</v>
      </c>
      <c r="F327" s="621" t="s">
        <v>621</v>
      </c>
      <c r="G327" s="128">
        <v>455</v>
      </c>
      <c r="H327" s="128">
        <f>SUM('Анал.табл.'!T223)</f>
        <v>455</v>
      </c>
      <c r="I327" s="128"/>
    </row>
    <row r="328" spans="1:9" ht="18.75" customHeight="1">
      <c r="A328" s="606" t="s">
        <v>569</v>
      </c>
      <c r="B328" s="621" t="s">
        <v>285</v>
      </c>
      <c r="C328" s="621" t="s">
        <v>168</v>
      </c>
      <c r="D328" s="621" t="s">
        <v>849</v>
      </c>
      <c r="E328" s="621" t="s">
        <v>237</v>
      </c>
      <c r="F328" s="621" t="s">
        <v>566</v>
      </c>
      <c r="G328" s="128">
        <f t="shared" si="10"/>
        <v>2190</v>
      </c>
      <c r="H328" s="128">
        <f>SUM('Анал.табл.'!T224)</f>
        <v>2190</v>
      </c>
      <c r="I328" s="128"/>
    </row>
    <row r="329" spans="1:9" ht="18.75" customHeight="1" hidden="1">
      <c r="A329" s="240"/>
      <c r="B329" s="621" t="s">
        <v>285</v>
      </c>
      <c r="C329" s="621" t="s">
        <v>168</v>
      </c>
      <c r="D329" s="621" t="s">
        <v>849</v>
      </c>
      <c r="E329" s="621" t="s">
        <v>237</v>
      </c>
      <c r="F329" s="621" t="s">
        <v>274</v>
      </c>
      <c r="G329" s="128">
        <f t="shared" si="10"/>
        <v>0</v>
      </c>
      <c r="H329" s="128"/>
      <c r="I329" s="128"/>
    </row>
    <row r="330" spans="1:9" ht="18" customHeight="1">
      <c r="A330" s="606" t="s">
        <v>242</v>
      </c>
      <c r="B330" s="621" t="s">
        <v>285</v>
      </c>
      <c r="C330" s="621" t="s">
        <v>168</v>
      </c>
      <c r="D330" s="621" t="s">
        <v>168</v>
      </c>
      <c r="E330" s="621"/>
      <c r="F330" s="621"/>
      <c r="G330" s="128">
        <f>SUM(H330:I330)</f>
        <v>57315.5</v>
      </c>
      <c r="H330" s="128">
        <f>SUM(H331+H333+H340)</f>
        <v>44206</v>
      </c>
      <c r="I330" s="128">
        <f>SUM(I331+I333+I340+I336)</f>
        <v>13109.5</v>
      </c>
    </row>
    <row r="331" spans="1:9" ht="18" customHeight="1">
      <c r="A331" s="606" t="s">
        <v>177</v>
      </c>
      <c r="B331" s="621" t="s">
        <v>285</v>
      </c>
      <c r="C331" s="621" t="s">
        <v>168</v>
      </c>
      <c r="D331" s="621" t="s">
        <v>168</v>
      </c>
      <c r="E331" s="621">
        <v>4310000</v>
      </c>
      <c r="F331" s="621"/>
      <c r="G331" s="128">
        <f t="shared" si="10"/>
        <v>36263</v>
      </c>
      <c r="H331" s="128">
        <f>SUM(H332)</f>
        <v>35346.5</v>
      </c>
      <c r="I331" s="128">
        <f>SUM(I332)</f>
        <v>916.5</v>
      </c>
    </row>
    <row r="332" spans="1:9" ht="18" customHeight="1">
      <c r="A332" s="606" t="s">
        <v>178</v>
      </c>
      <c r="B332" s="621" t="s">
        <v>285</v>
      </c>
      <c r="C332" s="621" t="s">
        <v>168</v>
      </c>
      <c r="D332" s="621" t="s">
        <v>168</v>
      </c>
      <c r="E332" s="621">
        <v>4310100</v>
      </c>
      <c r="F332" s="621" t="s">
        <v>566</v>
      </c>
      <c r="G332" s="128">
        <f t="shared" si="10"/>
        <v>36263</v>
      </c>
      <c r="H332" s="128">
        <f>SUM('Анал.табл.'!T305+'Анал.табл.'!T306)</f>
        <v>35346.5</v>
      </c>
      <c r="I332" s="128">
        <f>SUM('Анал.табл.'!U305+'Анал.табл.'!U306)</f>
        <v>916.5</v>
      </c>
    </row>
    <row r="333" spans="1:9" ht="18" customHeight="1">
      <c r="A333" s="606" t="s">
        <v>181</v>
      </c>
      <c r="B333" s="621" t="s">
        <v>285</v>
      </c>
      <c r="C333" s="621" t="s">
        <v>168</v>
      </c>
      <c r="D333" s="621" t="s">
        <v>168</v>
      </c>
      <c r="E333" s="621">
        <v>4320000</v>
      </c>
      <c r="F333" s="621"/>
      <c r="G333" s="128">
        <f t="shared" si="10"/>
        <v>20476.1</v>
      </c>
      <c r="H333" s="128">
        <f>SUM(H334:H335)</f>
        <v>8577.699999999999</v>
      </c>
      <c r="I333" s="128">
        <f>SUM(I334:I335)</f>
        <v>11898.4</v>
      </c>
    </row>
    <row r="334" spans="1:9" ht="18" customHeight="1">
      <c r="A334" s="606" t="s">
        <v>350</v>
      </c>
      <c r="B334" s="621" t="s">
        <v>285</v>
      </c>
      <c r="C334" s="621" t="s">
        <v>168</v>
      </c>
      <c r="D334" s="621" t="s">
        <v>168</v>
      </c>
      <c r="E334" s="621">
        <v>4320200</v>
      </c>
      <c r="F334" s="621" t="s">
        <v>566</v>
      </c>
      <c r="G334" s="128">
        <f>SUM(H334:I334)</f>
        <v>15690.8</v>
      </c>
      <c r="H334" s="128">
        <f>SUM('Анал.табл.'!T283:T293)</f>
        <v>8577.699999999999</v>
      </c>
      <c r="I334" s="128">
        <f>SUM('Анал.табл.'!U283:U293)</f>
        <v>7113.1</v>
      </c>
    </row>
    <row r="335" spans="1:9" ht="18" customHeight="1">
      <c r="A335" s="606" t="s">
        <v>174</v>
      </c>
      <c r="B335" s="621" t="s">
        <v>285</v>
      </c>
      <c r="C335" s="621" t="s">
        <v>168</v>
      </c>
      <c r="D335" s="621" t="s">
        <v>168</v>
      </c>
      <c r="E335" s="621">
        <v>4320200</v>
      </c>
      <c r="F335" s="621" t="s">
        <v>621</v>
      </c>
      <c r="G335" s="128">
        <f t="shared" si="10"/>
        <v>4785.299999999999</v>
      </c>
      <c r="H335" s="128"/>
      <c r="I335" s="128">
        <f>SUM('Анал.табл.'!U303)</f>
        <v>4785.299999999999</v>
      </c>
    </row>
    <row r="336" spans="1:9" ht="18" customHeight="1">
      <c r="A336" s="606" t="s">
        <v>600</v>
      </c>
      <c r="B336" s="621" t="s">
        <v>285</v>
      </c>
      <c r="C336" s="621" t="s">
        <v>168</v>
      </c>
      <c r="D336" s="621" t="s">
        <v>168</v>
      </c>
      <c r="E336" s="621" t="s">
        <v>272</v>
      </c>
      <c r="F336" s="621"/>
      <c r="G336" s="128">
        <f>SUM(G337)</f>
        <v>144.6</v>
      </c>
      <c r="H336" s="128"/>
      <c r="I336" s="128">
        <f>SUM(I337+I338)</f>
        <v>294.6</v>
      </c>
    </row>
    <row r="337" spans="1:9" ht="37.5" customHeight="1">
      <c r="A337" s="240" t="s">
        <v>558</v>
      </c>
      <c r="B337" s="621" t="s">
        <v>285</v>
      </c>
      <c r="C337" s="621" t="s">
        <v>168</v>
      </c>
      <c r="D337" s="621" t="s">
        <v>168</v>
      </c>
      <c r="E337" s="621" t="s">
        <v>1103</v>
      </c>
      <c r="F337" s="621" t="s">
        <v>566</v>
      </c>
      <c r="G337" s="128">
        <f>SUM(H337:I337)</f>
        <v>144.6</v>
      </c>
      <c r="H337" s="128"/>
      <c r="I337" s="128">
        <f>SUM('Анал.табл.'!U304)</f>
        <v>144.6</v>
      </c>
    </row>
    <row r="338" spans="1:9" ht="37.5" customHeight="1">
      <c r="A338" s="614" t="s">
        <v>912</v>
      </c>
      <c r="B338" s="624" t="s">
        <v>285</v>
      </c>
      <c r="C338" s="624" t="s">
        <v>168</v>
      </c>
      <c r="D338" s="624" t="s">
        <v>168</v>
      </c>
      <c r="E338" s="624" t="s">
        <v>673</v>
      </c>
      <c r="F338" s="624"/>
      <c r="G338" s="625">
        <f>SUM(H338:I338)</f>
        <v>150</v>
      </c>
      <c r="H338" s="625"/>
      <c r="I338" s="625">
        <f>I339</f>
        <v>150</v>
      </c>
    </row>
    <row r="339" spans="1:9" ht="37.5" customHeight="1">
      <c r="A339" s="613" t="s">
        <v>672</v>
      </c>
      <c r="B339" s="624" t="s">
        <v>285</v>
      </c>
      <c r="C339" s="624" t="s">
        <v>168</v>
      </c>
      <c r="D339" s="624" t="s">
        <v>168</v>
      </c>
      <c r="E339" s="624" t="s">
        <v>673</v>
      </c>
      <c r="F339" s="624" t="s">
        <v>566</v>
      </c>
      <c r="G339" s="625">
        <f>SUM(H339:I339)</f>
        <v>150</v>
      </c>
      <c r="H339" s="625"/>
      <c r="I339" s="625">
        <f>'Анал.табл.'!U307</f>
        <v>150</v>
      </c>
    </row>
    <row r="340" spans="1:9" ht="24" customHeight="1">
      <c r="A340" s="606" t="s">
        <v>343</v>
      </c>
      <c r="B340" s="621" t="s">
        <v>285</v>
      </c>
      <c r="C340" s="621" t="s">
        <v>168</v>
      </c>
      <c r="D340" s="621" t="s">
        <v>168</v>
      </c>
      <c r="E340" s="621">
        <v>7950000</v>
      </c>
      <c r="F340" s="621"/>
      <c r="G340" s="128">
        <f t="shared" si="10"/>
        <v>281.8</v>
      </c>
      <c r="H340" s="128">
        <f>SUM(H341)</f>
        <v>281.8</v>
      </c>
      <c r="I340" s="128"/>
    </row>
    <row r="341" spans="1:9" ht="50.25" customHeight="1">
      <c r="A341" s="606" t="s">
        <v>182</v>
      </c>
      <c r="B341" s="621" t="s">
        <v>285</v>
      </c>
      <c r="C341" s="621" t="s">
        <v>168</v>
      </c>
      <c r="D341" s="621" t="s">
        <v>168</v>
      </c>
      <c r="E341" s="621">
        <v>7950000</v>
      </c>
      <c r="F341" s="621">
        <v>500</v>
      </c>
      <c r="G341" s="128">
        <f t="shared" si="10"/>
        <v>281.8</v>
      </c>
      <c r="H341" s="128">
        <f>SUM('Анал.табл.'!T308)</f>
        <v>281.8</v>
      </c>
      <c r="I341" s="128"/>
    </row>
    <row r="342" spans="1:9" ht="24.75" customHeight="1">
      <c r="A342" s="606" t="s">
        <v>599</v>
      </c>
      <c r="B342" s="621" t="s">
        <v>285</v>
      </c>
      <c r="C342" s="621" t="s">
        <v>168</v>
      </c>
      <c r="D342" s="621" t="s">
        <v>151</v>
      </c>
      <c r="E342" s="621"/>
      <c r="F342" s="621"/>
      <c r="G342" s="128">
        <f>SUM(H342:I342)</f>
        <v>139334.5</v>
      </c>
      <c r="H342" s="128">
        <f>SUM(H343+H346+H349+H355+H360)</f>
        <v>94173.4</v>
      </c>
      <c r="I342" s="128">
        <f>SUM(I343+I346+I349+I355+I30)</f>
        <v>45161.1</v>
      </c>
    </row>
    <row r="343" spans="1:9" ht="51" customHeight="1">
      <c r="A343" s="606" t="s">
        <v>183</v>
      </c>
      <c r="B343" s="621" t="s">
        <v>285</v>
      </c>
      <c r="C343" s="621" t="s">
        <v>168</v>
      </c>
      <c r="D343" s="621" t="s">
        <v>151</v>
      </c>
      <c r="E343" s="621" t="s">
        <v>587</v>
      </c>
      <c r="F343" s="621"/>
      <c r="G343" s="128">
        <f t="shared" si="10"/>
        <v>18875.9</v>
      </c>
      <c r="H343" s="128">
        <f>SUM(H344)</f>
        <v>18875.9</v>
      </c>
      <c r="I343" s="128"/>
    </row>
    <row r="344" spans="1:9" ht="18.75" customHeight="1">
      <c r="A344" s="606" t="s">
        <v>1060</v>
      </c>
      <c r="B344" s="621" t="s">
        <v>285</v>
      </c>
      <c r="C344" s="621" t="s">
        <v>168</v>
      </c>
      <c r="D344" s="621" t="s">
        <v>151</v>
      </c>
      <c r="E344" s="621" t="s">
        <v>364</v>
      </c>
      <c r="F344" s="621"/>
      <c r="G344" s="128">
        <f t="shared" si="10"/>
        <v>18875.9</v>
      </c>
      <c r="H344" s="128">
        <f>SUM(H345)</f>
        <v>18875.9</v>
      </c>
      <c r="I344" s="128"/>
    </row>
    <row r="345" spans="1:9" ht="18.75" customHeight="1">
      <c r="A345" s="606" t="s">
        <v>1061</v>
      </c>
      <c r="B345" s="621" t="s">
        <v>285</v>
      </c>
      <c r="C345" s="621" t="s">
        <v>168</v>
      </c>
      <c r="D345" s="621" t="s">
        <v>151</v>
      </c>
      <c r="E345" s="621" t="s">
        <v>364</v>
      </c>
      <c r="F345" s="621">
        <v>500</v>
      </c>
      <c r="G345" s="128">
        <f t="shared" si="10"/>
        <v>18875.9</v>
      </c>
      <c r="H345" s="128">
        <f>SUM('Анал.табл.'!T244)</f>
        <v>18875.9</v>
      </c>
      <c r="I345" s="128"/>
    </row>
    <row r="346" spans="1:9" ht="18.75" customHeight="1">
      <c r="A346" s="606" t="s">
        <v>184</v>
      </c>
      <c r="B346" s="621" t="s">
        <v>285</v>
      </c>
      <c r="C346" s="621" t="s">
        <v>168</v>
      </c>
      <c r="D346" s="621" t="s">
        <v>151</v>
      </c>
      <c r="E346" s="621">
        <v>4350000</v>
      </c>
      <c r="F346" s="621"/>
      <c r="G346" s="128">
        <f aca="true" t="shared" si="11" ref="G346:G401">SUM(H346:I346)</f>
        <v>82401.4</v>
      </c>
      <c r="H346" s="128">
        <f>SUM(H347)</f>
        <v>37697.2</v>
      </c>
      <c r="I346" s="128">
        <f>SUM(I347)</f>
        <v>44704.2</v>
      </c>
    </row>
    <row r="347" spans="1:9" ht="18.75" customHeight="1">
      <c r="A347" s="606" t="s">
        <v>371</v>
      </c>
      <c r="B347" s="621" t="s">
        <v>285</v>
      </c>
      <c r="C347" s="621" t="s">
        <v>168</v>
      </c>
      <c r="D347" s="621" t="s">
        <v>151</v>
      </c>
      <c r="E347" s="621">
        <v>4359900</v>
      </c>
      <c r="F347" s="621"/>
      <c r="G347" s="128">
        <f t="shared" si="11"/>
        <v>82401.4</v>
      </c>
      <c r="H347" s="128">
        <f>SUM(H348)</f>
        <v>37697.2</v>
      </c>
      <c r="I347" s="128">
        <f>SUM(I348)</f>
        <v>44704.2</v>
      </c>
    </row>
    <row r="348" spans="1:9" ht="18.75" customHeight="1">
      <c r="A348" s="606" t="s">
        <v>174</v>
      </c>
      <c r="B348" s="621" t="s">
        <v>285</v>
      </c>
      <c r="C348" s="621" t="s">
        <v>168</v>
      </c>
      <c r="D348" s="621" t="s">
        <v>151</v>
      </c>
      <c r="E348" s="621">
        <v>4359900</v>
      </c>
      <c r="F348" s="621" t="s">
        <v>621</v>
      </c>
      <c r="G348" s="128">
        <f t="shared" si="11"/>
        <v>82401.4</v>
      </c>
      <c r="H348" s="128">
        <f>SUM('Анал.табл.'!T268)</f>
        <v>37697.2</v>
      </c>
      <c r="I348" s="128">
        <f>SUM('Анал.табл.'!U268)</f>
        <v>44704.2</v>
      </c>
    </row>
    <row r="349" spans="1:9" ht="60.75" customHeight="1">
      <c r="A349" s="606" t="s">
        <v>185</v>
      </c>
      <c r="B349" s="621" t="s">
        <v>285</v>
      </c>
      <c r="C349" s="621" t="s">
        <v>168</v>
      </c>
      <c r="D349" s="621" t="s">
        <v>151</v>
      </c>
      <c r="E349" s="621">
        <v>4520000</v>
      </c>
      <c r="F349" s="621"/>
      <c r="G349" s="128">
        <f t="shared" si="11"/>
        <v>33177.3</v>
      </c>
      <c r="H349" s="128">
        <f>SUM(H350)</f>
        <v>33177.3</v>
      </c>
      <c r="I349" s="128"/>
    </row>
    <row r="350" spans="1:9" ht="18" customHeight="1">
      <c r="A350" s="606" t="s">
        <v>371</v>
      </c>
      <c r="B350" s="621" t="s">
        <v>285</v>
      </c>
      <c r="C350" s="621" t="s">
        <v>168</v>
      </c>
      <c r="D350" s="621" t="s">
        <v>151</v>
      </c>
      <c r="E350" s="621">
        <v>4529900</v>
      </c>
      <c r="F350" s="621"/>
      <c r="G350" s="128">
        <f t="shared" si="11"/>
        <v>33177.3</v>
      </c>
      <c r="H350" s="128">
        <f>SUM(H351)</f>
        <v>33177.3</v>
      </c>
      <c r="I350" s="128"/>
    </row>
    <row r="351" spans="1:9" ht="18" customHeight="1">
      <c r="A351" s="606" t="s">
        <v>350</v>
      </c>
      <c r="B351" s="621" t="s">
        <v>285</v>
      </c>
      <c r="C351" s="621" t="s">
        <v>168</v>
      </c>
      <c r="D351" s="621" t="s">
        <v>151</v>
      </c>
      <c r="E351" s="621">
        <v>4529900</v>
      </c>
      <c r="F351" s="621" t="s">
        <v>566</v>
      </c>
      <c r="G351" s="128">
        <f t="shared" si="11"/>
        <v>33177.3</v>
      </c>
      <c r="H351" s="128">
        <f>SUM('Анал.табл.'!T245)</f>
        <v>33177.3</v>
      </c>
      <c r="I351" s="128"/>
    </row>
    <row r="352" spans="1:9" ht="18" customHeight="1">
      <c r="A352" s="606" t="s">
        <v>350</v>
      </c>
      <c r="B352" s="621" t="s">
        <v>285</v>
      </c>
      <c r="C352" s="621" t="s">
        <v>168</v>
      </c>
      <c r="D352" s="621" t="s">
        <v>151</v>
      </c>
      <c r="E352" s="621">
        <v>4529901</v>
      </c>
      <c r="F352" s="621" t="s">
        <v>566</v>
      </c>
      <c r="G352" s="128">
        <f t="shared" si="11"/>
        <v>8491.200000000004</v>
      </c>
      <c r="H352" s="128">
        <f>SUM(H351-H354-H353)</f>
        <v>8491.200000000004</v>
      </c>
      <c r="I352" s="128"/>
    </row>
    <row r="353" spans="1:9" ht="18" customHeight="1">
      <c r="A353" s="606" t="s">
        <v>350</v>
      </c>
      <c r="B353" s="621" t="s">
        <v>285</v>
      </c>
      <c r="C353" s="621" t="s">
        <v>168</v>
      </c>
      <c r="D353" s="621" t="s">
        <v>151</v>
      </c>
      <c r="E353" s="621">
        <v>4529902</v>
      </c>
      <c r="F353" s="621" t="s">
        <v>566</v>
      </c>
      <c r="G353" s="128">
        <f t="shared" si="11"/>
        <v>17600</v>
      </c>
      <c r="H353" s="128">
        <v>17600</v>
      </c>
      <c r="I353" s="128"/>
    </row>
    <row r="354" spans="1:9" ht="18" customHeight="1">
      <c r="A354" s="606" t="s">
        <v>350</v>
      </c>
      <c r="B354" s="621" t="s">
        <v>285</v>
      </c>
      <c r="C354" s="621" t="s">
        <v>168</v>
      </c>
      <c r="D354" s="621" t="s">
        <v>151</v>
      </c>
      <c r="E354" s="621">
        <v>4529903</v>
      </c>
      <c r="F354" s="621" t="s">
        <v>566</v>
      </c>
      <c r="G354" s="128">
        <f t="shared" si="11"/>
        <v>7086.1</v>
      </c>
      <c r="H354" s="128">
        <v>7086.1</v>
      </c>
      <c r="I354" s="128"/>
    </row>
    <row r="355" spans="1:9" ht="19.5" customHeight="1">
      <c r="A355" s="606" t="s">
        <v>600</v>
      </c>
      <c r="B355" s="621" t="s">
        <v>285</v>
      </c>
      <c r="C355" s="621" t="s">
        <v>168</v>
      </c>
      <c r="D355" s="621" t="s">
        <v>151</v>
      </c>
      <c r="E355" s="621">
        <v>5220000</v>
      </c>
      <c r="F355" s="621" t="s">
        <v>566</v>
      </c>
      <c r="G355" s="128">
        <f t="shared" si="11"/>
        <v>456.9</v>
      </c>
      <c r="H355" s="128"/>
      <c r="I355" s="128">
        <f>SUM(I356+I358)</f>
        <v>456.9</v>
      </c>
    </row>
    <row r="356" spans="1:9" ht="19.5" customHeight="1">
      <c r="A356" s="606" t="s">
        <v>176</v>
      </c>
      <c r="B356" s="621" t="s">
        <v>285</v>
      </c>
      <c r="C356" s="621" t="s">
        <v>168</v>
      </c>
      <c r="D356" s="621" t="s">
        <v>151</v>
      </c>
      <c r="E356" s="621">
        <v>5225600</v>
      </c>
      <c r="F356" s="621" t="s">
        <v>566</v>
      </c>
      <c r="G356" s="128">
        <f t="shared" si="11"/>
        <v>456.9</v>
      </c>
      <c r="H356" s="128"/>
      <c r="I356" s="128">
        <f>SUM(I357)</f>
        <v>456.9</v>
      </c>
    </row>
    <row r="357" spans="1:9" ht="19.5" customHeight="1">
      <c r="A357" s="606" t="s">
        <v>569</v>
      </c>
      <c r="B357" s="621" t="s">
        <v>285</v>
      </c>
      <c r="C357" s="621" t="s">
        <v>168</v>
      </c>
      <c r="D357" s="621" t="s">
        <v>151</v>
      </c>
      <c r="E357" s="621">
        <v>5225601</v>
      </c>
      <c r="F357" s="621" t="s">
        <v>566</v>
      </c>
      <c r="G357" s="128">
        <f t="shared" si="11"/>
        <v>456.9</v>
      </c>
      <c r="H357" s="128"/>
      <c r="I357" s="128">
        <f>SUM('Анал.табл.'!U271)</f>
        <v>456.9</v>
      </c>
    </row>
    <row r="358" spans="1:9" ht="31.5" customHeight="1">
      <c r="A358" s="240" t="s">
        <v>671</v>
      </c>
      <c r="B358" s="621" t="s">
        <v>285</v>
      </c>
      <c r="C358" s="621" t="s">
        <v>168</v>
      </c>
      <c r="D358" s="621" t="s">
        <v>151</v>
      </c>
      <c r="E358" s="621" t="s">
        <v>673</v>
      </c>
      <c r="F358" s="621" t="s">
        <v>566</v>
      </c>
      <c r="G358" s="128">
        <f t="shared" si="11"/>
        <v>0</v>
      </c>
      <c r="H358" s="128"/>
      <c r="I358" s="128">
        <f>SUM(I359)</f>
        <v>0</v>
      </c>
    </row>
    <row r="359" spans="1:9" ht="19.5" customHeight="1">
      <c r="A359" s="240" t="s">
        <v>672</v>
      </c>
      <c r="B359" s="621" t="s">
        <v>285</v>
      </c>
      <c r="C359" s="621" t="s">
        <v>168</v>
      </c>
      <c r="D359" s="621" t="s">
        <v>151</v>
      </c>
      <c r="E359" s="621" t="s">
        <v>673</v>
      </c>
      <c r="F359" s="621" t="s">
        <v>566</v>
      </c>
      <c r="G359" s="128">
        <f t="shared" si="11"/>
        <v>0</v>
      </c>
      <c r="H359" s="128"/>
      <c r="I359" s="128">
        <f>SUM('Анал.табл.'!U269)</f>
        <v>0</v>
      </c>
    </row>
    <row r="360" spans="1:9" ht="19.5" customHeight="1">
      <c r="A360" s="606" t="s">
        <v>355</v>
      </c>
      <c r="B360" s="621" t="s">
        <v>285</v>
      </c>
      <c r="C360" s="621" t="s">
        <v>168</v>
      </c>
      <c r="D360" s="621" t="s">
        <v>151</v>
      </c>
      <c r="E360" s="621">
        <v>7950000</v>
      </c>
      <c r="F360" s="621"/>
      <c r="G360" s="128">
        <f t="shared" si="11"/>
        <v>4422.999999999999</v>
      </c>
      <c r="H360" s="128">
        <f>SUM(H361)</f>
        <v>4422.999999999999</v>
      </c>
      <c r="I360" s="128"/>
    </row>
    <row r="361" spans="1:9" ht="19.5" customHeight="1">
      <c r="A361" s="606" t="s">
        <v>933</v>
      </c>
      <c r="B361" s="621" t="s">
        <v>285</v>
      </c>
      <c r="C361" s="621" t="s">
        <v>168</v>
      </c>
      <c r="D361" s="621" t="s">
        <v>151</v>
      </c>
      <c r="E361" s="621">
        <v>7950000</v>
      </c>
      <c r="F361" s="621">
        <v>500</v>
      </c>
      <c r="G361" s="128">
        <f t="shared" si="11"/>
        <v>4422.999999999999</v>
      </c>
      <c r="H361" s="128">
        <f>SUM('Анал.табл.'!T246)</f>
        <v>4422.999999999999</v>
      </c>
      <c r="I361" s="128"/>
    </row>
    <row r="362" spans="1:9" ht="19.5" customHeight="1">
      <c r="A362" s="606" t="s">
        <v>300</v>
      </c>
      <c r="B362" s="621" t="s">
        <v>285</v>
      </c>
      <c r="C362" s="621">
        <v>10</v>
      </c>
      <c r="D362" s="621"/>
      <c r="E362" s="621"/>
      <c r="F362" s="621"/>
      <c r="G362" s="128">
        <f t="shared" si="11"/>
        <v>21583.8</v>
      </c>
      <c r="H362" s="128"/>
      <c r="I362" s="128">
        <f>SUM(I363+I366)</f>
        <v>21583.8</v>
      </c>
    </row>
    <row r="363" spans="1:9" ht="19.5" customHeight="1">
      <c r="A363" s="606" t="s">
        <v>638</v>
      </c>
      <c r="B363" s="621" t="s">
        <v>285</v>
      </c>
      <c r="C363" s="621">
        <v>10</v>
      </c>
      <c r="D363" s="621" t="s">
        <v>850</v>
      </c>
      <c r="E363" s="621"/>
      <c r="F363" s="621"/>
      <c r="G363" s="128">
        <f t="shared" si="11"/>
        <v>6083.5</v>
      </c>
      <c r="H363" s="128"/>
      <c r="I363" s="128">
        <f>SUM(I364)</f>
        <v>6083.5</v>
      </c>
    </row>
    <row r="364" spans="1:9" ht="77.25" customHeight="1">
      <c r="A364" s="611" t="s">
        <v>247</v>
      </c>
      <c r="B364" s="621" t="s">
        <v>285</v>
      </c>
      <c r="C364" s="621">
        <v>10</v>
      </c>
      <c r="D364" s="621" t="s">
        <v>850</v>
      </c>
      <c r="E364" s="621">
        <v>5058600</v>
      </c>
      <c r="F364" s="621"/>
      <c r="G364" s="128">
        <f t="shared" si="11"/>
        <v>6083.5</v>
      </c>
      <c r="H364" s="128"/>
      <c r="I364" s="128">
        <f>SUM(I365)</f>
        <v>6083.5</v>
      </c>
    </row>
    <row r="365" spans="1:9" ht="58.5" customHeight="1">
      <c r="A365" s="606" t="s">
        <v>248</v>
      </c>
      <c r="B365" s="621" t="s">
        <v>285</v>
      </c>
      <c r="C365" s="621">
        <v>10</v>
      </c>
      <c r="D365" s="621" t="s">
        <v>850</v>
      </c>
      <c r="E365" s="621">
        <v>5058600</v>
      </c>
      <c r="F365" s="621" t="s">
        <v>258</v>
      </c>
      <c r="G365" s="128">
        <f t="shared" si="11"/>
        <v>6083.5</v>
      </c>
      <c r="H365" s="128"/>
      <c r="I365" s="128">
        <f>SUM('Анал.табл.'!U390:U393)+'Анал.табл.'!U397</f>
        <v>6083.5</v>
      </c>
    </row>
    <row r="366" spans="1:9" ht="24.75" customHeight="1">
      <c r="A366" s="606" t="s">
        <v>686</v>
      </c>
      <c r="B366" s="621" t="s">
        <v>285</v>
      </c>
      <c r="C366" s="621">
        <v>10</v>
      </c>
      <c r="D366" s="621" t="s">
        <v>885</v>
      </c>
      <c r="E366" s="621"/>
      <c r="F366" s="621"/>
      <c r="G366" s="128">
        <f t="shared" si="11"/>
        <v>15500.3</v>
      </c>
      <c r="H366" s="128"/>
      <c r="I366" s="128">
        <f>SUM(I367)</f>
        <v>15500.3</v>
      </c>
    </row>
    <row r="367" spans="1:9" ht="25.5" customHeight="1">
      <c r="A367" s="606" t="s">
        <v>186</v>
      </c>
      <c r="B367" s="621" t="s">
        <v>285</v>
      </c>
      <c r="C367" s="621">
        <v>10</v>
      </c>
      <c r="D367" s="621" t="s">
        <v>885</v>
      </c>
      <c r="E367" s="621">
        <v>5201000</v>
      </c>
      <c r="F367" s="621"/>
      <c r="G367" s="128">
        <f t="shared" si="11"/>
        <v>15500.3</v>
      </c>
      <c r="H367" s="128"/>
      <c r="I367" s="128">
        <f>SUM(I368)</f>
        <v>15500.3</v>
      </c>
    </row>
    <row r="368" spans="1:9" ht="62.25" customHeight="1">
      <c r="A368" s="606" t="s">
        <v>580</v>
      </c>
      <c r="B368" s="621" t="s">
        <v>285</v>
      </c>
      <c r="C368" s="621">
        <v>10</v>
      </c>
      <c r="D368" s="621" t="s">
        <v>885</v>
      </c>
      <c r="E368" s="621">
        <v>5201002</v>
      </c>
      <c r="F368" s="621" t="s">
        <v>258</v>
      </c>
      <c r="G368" s="128">
        <f t="shared" si="11"/>
        <v>15500.3</v>
      </c>
      <c r="H368" s="128"/>
      <c r="I368" s="128">
        <f>SUM('Анал.табл.'!U402)</f>
        <v>15500.3</v>
      </c>
    </row>
    <row r="369" spans="1:9" ht="28.5" customHeight="1">
      <c r="A369" s="605" t="s">
        <v>581</v>
      </c>
      <c r="B369" s="93" t="s">
        <v>304</v>
      </c>
      <c r="C369" s="93"/>
      <c r="D369" s="93"/>
      <c r="E369" s="93"/>
      <c r="F369" s="93"/>
      <c r="G369" s="111">
        <f>SUM(H369:I369)</f>
        <v>107752.3</v>
      </c>
      <c r="H369" s="111">
        <f>SUM(H380+H387+H391+H374+H370)</f>
        <v>103700.40000000001</v>
      </c>
      <c r="I369" s="111">
        <f>SUM(I380+I387+I391+I374)</f>
        <v>4051.8999999999996</v>
      </c>
    </row>
    <row r="370" spans="1:9" ht="18.75" customHeight="1">
      <c r="A370" s="613" t="s">
        <v>315</v>
      </c>
      <c r="B370" s="624" t="s">
        <v>304</v>
      </c>
      <c r="C370" s="624" t="s">
        <v>850</v>
      </c>
      <c r="D370" s="624"/>
      <c r="E370" s="624"/>
      <c r="F370" s="624"/>
      <c r="G370" s="625">
        <f>SUM(H370:I370)</f>
        <v>195</v>
      </c>
      <c r="H370" s="625">
        <f>SUM(H373)</f>
        <v>195</v>
      </c>
      <c r="I370" s="111"/>
    </row>
    <row r="371" spans="1:9" ht="18.75" customHeight="1">
      <c r="A371" s="613" t="s">
        <v>1029</v>
      </c>
      <c r="B371" s="624" t="s">
        <v>304</v>
      </c>
      <c r="C371" s="624" t="s">
        <v>850</v>
      </c>
      <c r="D371" s="624" t="s">
        <v>849</v>
      </c>
      <c r="E371" s="624"/>
      <c r="F371" s="624"/>
      <c r="G371" s="625">
        <f>SUM(H371:I371)</f>
        <v>195</v>
      </c>
      <c r="H371" s="625">
        <f>SUM(H372)</f>
        <v>195</v>
      </c>
      <c r="I371" s="111"/>
    </row>
    <row r="372" spans="1:9" ht="19.5" customHeight="1">
      <c r="A372" s="613" t="s">
        <v>343</v>
      </c>
      <c r="B372" s="624" t="s">
        <v>304</v>
      </c>
      <c r="C372" s="624" t="s">
        <v>850</v>
      </c>
      <c r="D372" s="624" t="s">
        <v>849</v>
      </c>
      <c r="E372" s="624" t="s">
        <v>237</v>
      </c>
      <c r="F372" s="624"/>
      <c r="G372" s="625">
        <f>SUM(H372:I372)</f>
        <v>195</v>
      </c>
      <c r="H372" s="625">
        <f>SUM(H373)</f>
        <v>195</v>
      </c>
      <c r="I372" s="111"/>
    </row>
    <row r="373" spans="1:9" ht="61.5" customHeight="1">
      <c r="A373" s="613" t="s">
        <v>344</v>
      </c>
      <c r="B373" s="624" t="s">
        <v>304</v>
      </c>
      <c r="C373" s="624" t="s">
        <v>850</v>
      </c>
      <c r="D373" s="624" t="s">
        <v>849</v>
      </c>
      <c r="E373" s="624" t="s">
        <v>237</v>
      </c>
      <c r="F373" s="624" t="s">
        <v>274</v>
      </c>
      <c r="G373" s="625">
        <f>SUM(H373:I373)</f>
        <v>195</v>
      </c>
      <c r="H373" s="625">
        <f>'Анал.табл.'!T49</f>
        <v>195</v>
      </c>
      <c r="I373" s="111"/>
    </row>
    <row r="374" spans="1:9" ht="18.75" customHeight="1">
      <c r="A374" s="606" t="s">
        <v>607</v>
      </c>
      <c r="B374" s="621" t="s">
        <v>304</v>
      </c>
      <c r="C374" s="93"/>
      <c r="D374" s="93"/>
      <c r="E374" s="93"/>
      <c r="F374" s="93"/>
      <c r="G374" s="128">
        <f t="shared" si="11"/>
        <v>73.7</v>
      </c>
      <c r="H374" s="128">
        <f>SUM(H377)</f>
        <v>73.7</v>
      </c>
      <c r="I374" s="128">
        <v>0</v>
      </c>
    </row>
    <row r="375" spans="1:9" ht="18.75" customHeight="1">
      <c r="A375" s="240" t="s">
        <v>955</v>
      </c>
      <c r="B375" s="621" t="s">
        <v>304</v>
      </c>
      <c r="C375" s="621" t="s">
        <v>885</v>
      </c>
      <c r="D375" s="621" t="s">
        <v>847</v>
      </c>
      <c r="E375" s="93"/>
      <c r="F375" s="93"/>
      <c r="G375" s="128" t="e">
        <f t="shared" si="11"/>
        <v>#REF!</v>
      </c>
      <c r="H375" s="128"/>
      <c r="I375" s="128" t="e">
        <f>SUM(I376)</f>
        <v>#REF!</v>
      </c>
    </row>
    <row r="376" spans="1:9" ht="30" customHeight="1">
      <c r="A376" s="240" t="s">
        <v>231</v>
      </c>
      <c r="B376" s="621" t="s">
        <v>304</v>
      </c>
      <c r="C376" s="621" t="s">
        <v>885</v>
      </c>
      <c r="D376" s="621" t="s">
        <v>847</v>
      </c>
      <c r="E376" s="621" t="s">
        <v>331</v>
      </c>
      <c r="F376" s="621" t="s">
        <v>566</v>
      </c>
      <c r="G376" s="128" t="e">
        <f t="shared" si="11"/>
        <v>#REF!</v>
      </c>
      <c r="H376" s="128"/>
      <c r="I376" s="128" t="e">
        <f>SUM('Анал.табл.'!#REF!)</f>
        <v>#REF!</v>
      </c>
    </row>
    <row r="377" spans="1:9" ht="18.75" customHeight="1">
      <c r="A377" s="606" t="s">
        <v>962</v>
      </c>
      <c r="B377" s="621" t="s">
        <v>304</v>
      </c>
      <c r="C377" s="621" t="s">
        <v>885</v>
      </c>
      <c r="D377" s="621">
        <v>10</v>
      </c>
      <c r="E377" s="93"/>
      <c r="F377" s="93"/>
      <c r="G377" s="128">
        <f t="shared" si="11"/>
        <v>73.7</v>
      </c>
      <c r="H377" s="128">
        <f>SUM(H378)</f>
        <v>73.7</v>
      </c>
      <c r="I377" s="111"/>
    </row>
    <row r="378" spans="1:9" ht="18.75" customHeight="1">
      <c r="A378" s="606" t="s">
        <v>355</v>
      </c>
      <c r="B378" s="621" t="s">
        <v>304</v>
      </c>
      <c r="C378" s="621" t="s">
        <v>885</v>
      </c>
      <c r="D378" s="621">
        <v>10</v>
      </c>
      <c r="E378" s="621" t="s">
        <v>238</v>
      </c>
      <c r="F378" s="621"/>
      <c r="G378" s="128">
        <f t="shared" si="11"/>
        <v>73.7</v>
      </c>
      <c r="H378" s="128">
        <f>SUM(H379)</f>
        <v>73.7</v>
      </c>
      <c r="I378" s="111"/>
    </row>
    <row r="379" spans="1:9" ht="18.75" customHeight="1">
      <c r="A379" s="606" t="s">
        <v>1031</v>
      </c>
      <c r="B379" s="621" t="s">
        <v>304</v>
      </c>
      <c r="C379" s="621" t="s">
        <v>885</v>
      </c>
      <c r="D379" s="621">
        <v>10</v>
      </c>
      <c r="E379" s="621" t="s">
        <v>238</v>
      </c>
      <c r="F379" s="621" t="s">
        <v>274</v>
      </c>
      <c r="G379" s="128">
        <f t="shared" si="11"/>
        <v>73.7</v>
      </c>
      <c r="H379" s="128">
        <f>SUM('Анал.табл.'!T108)</f>
        <v>73.7</v>
      </c>
      <c r="I379" s="111"/>
    </row>
    <row r="380" spans="1:9" ht="18.75" customHeight="1">
      <c r="A380" s="606" t="s">
        <v>598</v>
      </c>
      <c r="B380" s="621" t="s">
        <v>304</v>
      </c>
      <c r="C380" s="621" t="s">
        <v>168</v>
      </c>
      <c r="D380" s="621"/>
      <c r="E380" s="621"/>
      <c r="F380" s="621"/>
      <c r="G380" s="128">
        <f t="shared" si="11"/>
        <v>46335.00000000001</v>
      </c>
      <c r="H380" s="128">
        <f>SUM(H381+H384)</f>
        <v>45017.700000000004</v>
      </c>
      <c r="I380" s="128">
        <f>SUM(I381+I384)</f>
        <v>1317.3</v>
      </c>
    </row>
    <row r="381" spans="1:9" ht="18.75" customHeight="1">
      <c r="A381" s="606" t="s">
        <v>137</v>
      </c>
      <c r="B381" s="621" t="s">
        <v>304</v>
      </c>
      <c r="C381" s="621" t="s">
        <v>168</v>
      </c>
      <c r="D381" s="621" t="s">
        <v>849</v>
      </c>
      <c r="E381" s="621"/>
      <c r="F381" s="621"/>
      <c r="G381" s="128">
        <f t="shared" si="11"/>
        <v>44528.200000000004</v>
      </c>
      <c r="H381" s="128">
        <f>SUM(H382)</f>
        <v>43210.9</v>
      </c>
      <c r="I381" s="128">
        <f>SUM(I382)</f>
        <v>1317.3</v>
      </c>
    </row>
    <row r="382" spans="1:9" ht="18.75" customHeight="1">
      <c r="A382" s="606" t="s">
        <v>370</v>
      </c>
      <c r="B382" s="621" t="s">
        <v>304</v>
      </c>
      <c r="C382" s="621" t="s">
        <v>168</v>
      </c>
      <c r="D382" s="621" t="s">
        <v>849</v>
      </c>
      <c r="E382" s="621">
        <v>4230000</v>
      </c>
      <c r="F382" s="621"/>
      <c r="G382" s="128">
        <f t="shared" si="11"/>
        <v>44528.200000000004</v>
      </c>
      <c r="H382" s="128">
        <f>SUM(H383)</f>
        <v>43210.9</v>
      </c>
      <c r="I382" s="128">
        <f>SUM(I383)</f>
        <v>1317.3</v>
      </c>
    </row>
    <row r="383" spans="1:9" ht="18.75" customHeight="1">
      <c r="A383" s="606" t="s">
        <v>371</v>
      </c>
      <c r="B383" s="621" t="s">
        <v>304</v>
      </c>
      <c r="C383" s="621" t="s">
        <v>168</v>
      </c>
      <c r="D383" s="621" t="s">
        <v>849</v>
      </c>
      <c r="E383" s="621">
        <v>4239900</v>
      </c>
      <c r="F383" s="621" t="s">
        <v>566</v>
      </c>
      <c r="G383" s="128">
        <f t="shared" si="11"/>
        <v>44528.200000000004</v>
      </c>
      <c r="H383" s="128">
        <f>SUM('Анал.табл.'!T210:T212)</f>
        <v>43210.9</v>
      </c>
      <c r="I383" s="128">
        <f>SUM('Анал.табл.'!U210:U212)</f>
        <v>1317.3</v>
      </c>
    </row>
    <row r="384" spans="1:9" ht="18.75" customHeight="1">
      <c r="A384" s="606" t="s">
        <v>242</v>
      </c>
      <c r="B384" s="621" t="s">
        <v>304</v>
      </c>
      <c r="C384" s="621" t="s">
        <v>168</v>
      </c>
      <c r="D384" s="621" t="s">
        <v>168</v>
      </c>
      <c r="E384" s="621"/>
      <c r="F384" s="621"/>
      <c r="G384" s="128">
        <f t="shared" si="11"/>
        <v>1806.8000000000002</v>
      </c>
      <c r="H384" s="128">
        <f>SUM(H385)</f>
        <v>1806.8000000000002</v>
      </c>
      <c r="I384" s="128">
        <f>SUM(I385)</f>
        <v>0</v>
      </c>
    </row>
    <row r="385" spans="1:9" ht="18.75" customHeight="1">
      <c r="A385" s="606" t="s">
        <v>181</v>
      </c>
      <c r="B385" s="621" t="s">
        <v>304</v>
      </c>
      <c r="C385" s="621" t="s">
        <v>168</v>
      </c>
      <c r="D385" s="621" t="s">
        <v>168</v>
      </c>
      <c r="E385" s="621" t="s">
        <v>691</v>
      </c>
      <c r="F385" s="621"/>
      <c r="G385" s="128">
        <f t="shared" si="11"/>
        <v>1806.8000000000002</v>
      </c>
      <c r="H385" s="128">
        <f>SUM(H386)</f>
        <v>1806.8000000000002</v>
      </c>
      <c r="I385" s="128"/>
    </row>
    <row r="386" spans="1:9" ht="18.75" customHeight="1">
      <c r="A386" s="606" t="s">
        <v>350</v>
      </c>
      <c r="B386" s="621" t="s">
        <v>304</v>
      </c>
      <c r="C386" s="621" t="s">
        <v>168</v>
      </c>
      <c r="D386" s="621" t="s">
        <v>168</v>
      </c>
      <c r="E386" s="621" t="s">
        <v>691</v>
      </c>
      <c r="F386" s="621"/>
      <c r="G386" s="128">
        <f t="shared" si="11"/>
        <v>1806.8000000000002</v>
      </c>
      <c r="H386" s="128">
        <f>SUM('Анал.табл.'!T299:T302)</f>
        <v>1806.8000000000002</v>
      </c>
      <c r="I386" s="128">
        <f>SUM('Анал.табл.'!U299:U302)</f>
        <v>0</v>
      </c>
    </row>
    <row r="387" spans="1:9" ht="18" customHeight="1">
      <c r="A387" s="606" t="s">
        <v>300</v>
      </c>
      <c r="B387" s="621" t="s">
        <v>304</v>
      </c>
      <c r="C387" s="621">
        <v>10</v>
      </c>
      <c r="D387" s="621"/>
      <c r="E387" s="621"/>
      <c r="F387" s="621"/>
      <c r="G387" s="128">
        <f t="shared" si="11"/>
        <v>397.5</v>
      </c>
      <c r="H387" s="128"/>
      <c r="I387" s="128">
        <f>SUM(I388)</f>
        <v>397.5</v>
      </c>
    </row>
    <row r="388" spans="1:9" ht="18" customHeight="1">
      <c r="A388" s="606" t="s">
        <v>638</v>
      </c>
      <c r="B388" s="621" t="s">
        <v>304</v>
      </c>
      <c r="C388" s="621">
        <v>10</v>
      </c>
      <c r="D388" s="621" t="s">
        <v>850</v>
      </c>
      <c r="E388" s="621"/>
      <c r="F388" s="621"/>
      <c r="G388" s="128">
        <f t="shared" si="11"/>
        <v>397.5</v>
      </c>
      <c r="H388" s="128"/>
      <c r="I388" s="128">
        <f>SUM(I389)</f>
        <v>397.5</v>
      </c>
    </row>
    <row r="389" spans="1:9" ht="78.75" customHeight="1">
      <c r="A389" s="611" t="s">
        <v>247</v>
      </c>
      <c r="B389" s="621" t="s">
        <v>304</v>
      </c>
      <c r="C389" s="621">
        <v>10</v>
      </c>
      <c r="D389" s="621" t="s">
        <v>850</v>
      </c>
      <c r="E389" s="621">
        <v>5058600</v>
      </c>
      <c r="F389" s="621"/>
      <c r="G389" s="128">
        <f t="shared" si="11"/>
        <v>397.5</v>
      </c>
      <c r="H389" s="128"/>
      <c r="I389" s="128">
        <f>SUM(I390)</f>
        <v>397.5</v>
      </c>
    </row>
    <row r="390" spans="1:9" ht="48.75" customHeight="1">
      <c r="A390" s="606" t="s">
        <v>248</v>
      </c>
      <c r="B390" s="621" t="s">
        <v>304</v>
      </c>
      <c r="C390" s="621">
        <v>10</v>
      </c>
      <c r="D390" s="621" t="s">
        <v>850</v>
      </c>
      <c r="E390" s="621">
        <v>5058600</v>
      </c>
      <c r="F390" s="621" t="s">
        <v>258</v>
      </c>
      <c r="G390" s="128">
        <f t="shared" si="11"/>
        <v>397.5</v>
      </c>
      <c r="H390" s="128"/>
      <c r="I390" s="128">
        <f>SUM('Анал.табл.'!U395+'Анал.табл.'!U396)</f>
        <v>397.5</v>
      </c>
    </row>
    <row r="391" spans="1:9" ht="17.25" customHeight="1">
      <c r="A391" s="606" t="s">
        <v>301</v>
      </c>
      <c r="B391" s="621" t="s">
        <v>304</v>
      </c>
      <c r="C391" s="621">
        <v>11</v>
      </c>
      <c r="D391" s="621"/>
      <c r="E391" s="621"/>
      <c r="F391" s="621"/>
      <c r="G391" s="128">
        <f t="shared" si="11"/>
        <v>60751.1</v>
      </c>
      <c r="H391" s="128">
        <f>SUM(H392+H397)</f>
        <v>58414</v>
      </c>
      <c r="I391" s="128">
        <f>SUM(I392+I397)</f>
        <v>2337.1</v>
      </c>
    </row>
    <row r="392" spans="1:9" ht="17.25" customHeight="1">
      <c r="A392" s="606" t="s">
        <v>746</v>
      </c>
      <c r="B392" s="621" t="s">
        <v>304</v>
      </c>
      <c r="C392" s="621">
        <v>11</v>
      </c>
      <c r="D392" s="621" t="s">
        <v>847</v>
      </c>
      <c r="E392" s="621"/>
      <c r="F392" s="621"/>
      <c r="G392" s="128">
        <f t="shared" si="11"/>
        <v>41275.399999999994</v>
      </c>
      <c r="H392" s="128">
        <f>SUM(H393+H395)</f>
        <v>38938.299999999996</v>
      </c>
      <c r="I392" s="128">
        <f>SUM(I393+I395)</f>
        <v>2337.1</v>
      </c>
    </row>
    <row r="393" spans="1:9" ht="17.25" customHeight="1">
      <c r="A393" s="606" t="s">
        <v>582</v>
      </c>
      <c r="B393" s="621" t="s">
        <v>304</v>
      </c>
      <c r="C393" s="621">
        <v>11</v>
      </c>
      <c r="D393" s="621" t="s">
        <v>847</v>
      </c>
      <c r="E393" s="621">
        <v>4820000</v>
      </c>
      <c r="F393" s="621"/>
      <c r="G393" s="128">
        <f t="shared" si="11"/>
        <v>38658.7</v>
      </c>
      <c r="H393" s="128">
        <f>SUM(H394)</f>
        <v>36321.6</v>
      </c>
      <c r="I393" s="128">
        <f>SUM(I394)</f>
        <v>2337.1</v>
      </c>
    </row>
    <row r="394" spans="1:9" ht="17.25" customHeight="1">
      <c r="A394" s="606" t="s">
        <v>371</v>
      </c>
      <c r="B394" s="621" t="s">
        <v>304</v>
      </c>
      <c r="C394" s="621">
        <v>11</v>
      </c>
      <c r="D394" s="621" t="s">
        <v>847</v>
      </c>
      <c r="E394" s="621">
        <v>4829900</v>
      </c>
      <c r="F394" s="621" t="s">
        <v>566</v>
      </c>
      <c r="G394" s="128">
        <f t="shared" si="11"/>
        <v>38658.7</v>
      </c>
      <c r="H394" s="128">
        <f>SUM('Анал.табл.'!T408:T409)</f>
        <v>36321.6</v>
      </c>
      <c r="I394" s="128">
        <f>SUM('Анал.табл.'!U408)</f>
        <v>2337.1</v>
      </c>
    </row>
    <row r="395" spans="1:9" ht="17.25" customHeight="1">
      <c r="A395" s="606" t="s">
        <v>343</v>
      </c>
      <c r="B395" s="621" t="s">
        <v>304</v>
      </c>
      <c r="C395" s="621">
        <v>11</v>
      </c>
      <c r="D395" s="621" t="s">
        <v>847</v>
      </c>
      <c r="E395" s="621">
        <v>7950000</v>
      </c>
      <c r="F395" s="621"/>
      <c r="G395" s="128">
        <f t="shared" si="11"/>
        <v>2616.7</v>
      </c>
      <c r="H395" s="128">
        <f>SUM(H396)</f>
        <v>2616.7</v>
      </c>
      <c r="I395" s="128"/>
    </row>
    <row r="396" spans="1:9" ht="38.25" customHeight="1">
      <c r="A396" s="606" t="s">
        <v>583</v>
      </c>
      <c r="B396" s="621" t="s">
        <v>304</v>
      </c>
      <c r="C396" s="621">
        <v>11</v>
      </c>
      <c r="D396" s="621" t="s">
        <v>847</v>
      </c>
      <c r="E396" s="621">
        <v>7950000</v>
      </c>
      <c r="F396" s="621">
        <v>500</v>
      </c>
      <c r="G396" s="128">
        <f t="shared" si="11"/>
        <v>2616.7</v>
      </c>
      <c r="H396" s="128">
        <f>SUM('Анал.табл.'!T407)</f>
        <v>2616.7</v>
      </c>
      <c r="I396" s="128"/>
    </row>
    <row r="397" spans="1:9" ht="26.25" customHeight="1">
      <c r="A397" s="606" t="s">
        <v>478</v>
      </c>
      <c r="B397" s="621" t="s">
        <v>304</v>
      </c>
      <c r="C397" s="621" t="s">
        <v>887</v>
      </c>
      <c r="D397" s="621" t="s">
        <v>152</v>
      </c>
      <c r="E397" s="621"/>
      <c r="F397" s="621"/>
      <c r="G397" s="128">
        <f t="shared" si="11"/>
        <v>19475.7</v>
      </c>
      <c r="H397" s="128">
        <f>SUM(H398+H401)</f>
        <v>19475.7</v>
      </c>
      <c r="I397" s="128"/>
    </row>
    <row r="398" spans="1:9" ht="51" customHeight="1">
      <c r="A398" s="606" t="s">
        <v>585</v>
      </c>
      <c r="B398" s="621" t="s">
        <v>304</v>
      </c>
      <c r="C398" s="621" t="s">
        <v>887</v>
      </c>
      <c r="D398" s="621" t="s">
        <v>152</v>
      </c>
      <c r="E398" s="621" t="s">
        <v>587</v>
      </c>
      <c r="F398" s="621"/>
      <c r="G398" s="128">
        <f t="shared" si="11"/>
        <v>4762.8</v>
      </c>
      <c r="H398" s="128">
        <f>SUM(H399)</f>
        <v>4762.8</v>
      </c>
      <c r="I398" s="128"/>
    </row>
    <row r="399" spans="1:9" ht="21.75" customHeight="1">
      <c r="A399" s="606" t="s">
        <v>1060</v>
      </c>
      <c r="B399" s="621" t="s">
        <v>304</v>
      </c>
      <c r="C399" s="621" t="s">
        <v>887</v>
      </c>
      <c r="D399" s="621" t="s">
        <v>152</v>
      </c>
      <c r="E399" s="621" t="s">
        <v>364</v>
      </c>
      <c r="F399" s="621"/>
      <c r="G399" s="128">
        <f t="shared" si="11"/>
        <v>4762.8</v>
      </c>
      <c r="H399" s="128">
        <f>SUM(H400)</f>
        <v>4762.8</v>
      </c>
      <c r="I399" s="128"/>
    </row>
    <row r="400" spans="1:9" ht="21.75" customHeight="1">
      <c r="A400" s="606" t="s">
        <v>1061</v>
      </c>
      <c r="B400" s="621" t="s">
        <v>304</v>
      </c>
      <c r="C400" s="621" t="s">
        <v>887</v>
      </c>
      <c r="D400" s="621" t="s">
        <v>152</v>
      </c>
      <c r="E400" s="621" t="s">
        <v>364</v>
      </c>
      <c r="F400" s="621">
        <v>500</v>
      </c>
      <c r="G400" s="128">
        <f t="shared" si="11"/>
        <v>4762.8</v>
      </c>
      <c r="H400" s="128">
        <f>SUM('Анал.табл.'!T415)</f>
        <v>4762.8</v>
      </c>
      <c r="I400" s="128"/>
    </row>
    <row r="401" spans="1:9" ht="21.75" customHeight="1">
      <c r="A401" s="606" t="s">
        <v>582</v>
      </c>
      <c r="B401" s="621" t="s">
        <v>304</v>
      </c>
      <c r="C401" s="621">
        <v>11</v>
      </c>
      <c r="D401" s="621" t="s">
        <v>152</v>
      </c>
      <c r="E401" s="621">
        <v>4820000</v>
      </c>
      <c r="F401" s="621"/>
      <c r="G401" s="128">
        <f t="shared" si="11"/>
        <v>14712.9</v>
      </c>
      <c r="H401" s="128">
        <f>SUM(H402)</f>
        <v>14712.9</v>
      </c>
      <c r="I401" s="128"/>
    </row>
    <row r="402" spans="1:9" ht="21.75" customHeight="1">
      <c r="A402" s="606" t="s">
        <v>371</v>
      </c>
      <c r="B402" s="621" t="s">
        <v>304</v>
      </c>
      <c r="C402" s="621">
        <v>11</v>
      </c>
      <c r="D402" s="621" t="s">
        <v>152</v>
      </c>
      <c r="E402" s="621">
        <v>4829900</v>
      </c>
      <c r="F402" s="621" t="s">
        <v>566</v>
      </c>
      <c r="G402" s="128">
        <f>SUM(H402:I402)</f>
        <v>14712.9</v>
      </c>
      <c r="H402" s="128">
        <f>SUM('Анал.табл.'!T416)</f>
        <v>14712.9</v>
      </c>
      <c r="I402" s="128">
        <f>SUM('Анал.табл.'!U416)</f>
        <v>0</v>
      </c>
    </row>
    <row r="403" spans="1:9" ht="26.25" customHeight="1">
      <c r="A403" s="605" t="s">
        <v>586</v>
      </c>
      <c r="B403" s="93"/>
      <c r="C403" s="93"/>
      <c r="D403" s="93"/>
      <c r="E403" s="93"/>
      <c r="F403" s="93"/>
      <c r="G403" s="111">
        <f>SUM(H403:I403)</f>
        <v>3765173.1999999997</v>
      </c>
      <c r="H403" s="629">
        <f>H11+H28+H247+H275+H287+H369</f>
        <v>2147745.8</v>
      </c>
      <c r="I403" s="629">
        <v>1617427.4</v>
      </c>
    </row>
    <row r="404" spans="1:9" ht="15.75">
      <c r="A404" s="4"/>
      <c r="B404" s="179"/>
      <c r="C404" s="179"/>
      <c r="D404" s="179"/>
      <c r="E404" s="179"/>
      <c r="F404" s="179"/>
      <c r="G404" s="4"/>
      <c r="H404" s="86"/>
      <c r="I404" s="86"/>
    </row>
    <row r="405" spans="1:9" ht="15.75">
      <c r="A405" s="4"/>
      <c r="B405" s="179"/>
      <c r="C405" s="179"/>
      <c r="D405" s="179"/>
      <c r="E405" s="179"/>
      <c r="F405" s="179"/>
      <c r="G405" s="4"/>
      <c r="H405" s="4"/>
      <c r="I405" s="4"/>
    </row>
    <row r="406" spans="1:9" ht="15.75">
      <c r="A406" s="4"/>
      <c r="B406" s="179"/>
      <c r="C406" s="179"/>
      <c r="D406" s="179"/>
      <c r="E406" s="179"/>
      <c r="F406" s="179"/>
      <c r="G406" s="86"/>
      <c r="H406" s="86"/>
      <c r="I406" s="86"/>
    </row>
    <row r="407" spans="1:9" ht="15.75">
      <c r="A407" s="4"/>
      <c r="B407" s="179"/>
      <c r="C407" s="179"/>
      <c r="D407" s="179"/>
      <c r="E407" s="179"/>
      <c r="F407" s="179"/>
      <c r="G407" s="4"/>
      <c r="H407" s="4"/>
      <c r="I407" s="4"/>
    </row>
    <row r="408" spans="1:9" ht="15.75">
      <c r="A408" s="4"/>
      <c r="B408" s="179"/>
      <c r="C408" s="179"/>
      <c r="D408" s="179"/>
      <c r="E408" s="179"/>
      <c r="F408" s="179"/>
      <c r="G408" s="4"/>
      <c r="H408" s="4"/>
      <c r="I408" s="4"/>
    </row>
    <row r="409" spans="1:9" ht="15.75">
      <c r="A409" s="4"/>
      <c r="B409" s="179"/>
      <c r="C409" s="179"/>
      <c r="D409" s="179"/>
      <c r="E409" s="179"/>
      <c r="F409" s="179"/>
      <c r="G409" s="4"/>
      <c r="H409" s="4"/>
      <c r="I409" s="4"/>
    </row>
    <row r="410" spans="1:9" ht="15.75">
      <c r="A410" s="4"/>
      <c r="B410" s="179"/>
      <c r="C410" s="179"/>
      <c r="D410" s="179"/>
      <c r="E410" s="179"/>
      <c r="F410" s="179"/>
      <c r="G410" s="4"/>
      <c r="H410" s="4"/>
      <c r="I410" s="4"/>
    </row>
    <row r="411" spans="1:9" ht="15.75">
      <c r="A411" s="4"/>
      <c r="B411" s="179"/>
      <c r="C411" s="179"/>
      <c r="D411" s="179"/>
      <c r="E411" s="179"/>
      <c r="F411" s="179"/>
      <c r="G411" s="4"/>
      <c r="H411" s="4"/>
      <c r="I411" s="4"/>
    </row>
    <row r="412" spans="1:9" ht="15.75">
      <c r="A412" s="4"/>
      <c r="B412" s="179"/>
      <c r="C412" s="179"/>
      <c r="D412" s="179"/>
      <c r="E412" s="179"/>
      <c r="F412" s="179"/>
      <c r="G412" s="4"/>
      <c r="H412" s="4"/>
      <c r="I412" s="4"/>
    </row>
    <row r="413" spans="1:9" ht="15.75">
      <c r="A413" s="4"/>
      <c r="B413" s="179"/>
      <c r="C413" s="179"/>
      <c r="D413" s="179"/>
      <c r="E413" s="179"/>
      <c r="F413" s="179"/>
      <c r="G413" s="4"/>
      <c r="H413" s="4"/>
      <c r="I413" s="4"/>
    </row>
    <row r="414" spans="1:9" ht="15.75">
      <c r="A414" s="4"/>
      <c r="B414" s="179"/>
      <c r="C414" s="179"/>
      <c r="D414" s="179"/>
      <c r="E414" s="179"/>
      <c r="F414" s="179"/>
      <c r="G414" s="4"/>
      <c r="H414" s="4"/>
      <c r="I414" s="4"/>
    </row>
    <row r="415" spans="1:9" ht="15.75">
      <c r="A415" s="4"/>
      <c r="B415" s="179"/>
      <c r="C415" s="179"/>
      <c r="D415" s="179"/>
      <c r="E415" s="179"/>
      <c r="F415" s="179"/>
      <c r="G415" s="4"/>
      <c r="H415" s="4"/>
      <c r="I415" s="4"/>
    </row>
    <row r="416" spans="1:9" ht="15.75">
      <c r="A416" s="4"/>
      <c r="B416" s="179"/>
      <c r="C416" s="179"/>
      <c r="D416" s="179"/>
      <c r="E416" s="179"/>
      <c r="F416" s="179"/>
      <c r="G416" s="4"/>
      <c r="H416" s="4"/>
      <c r="I416" s="4"/>
    </row>
    <row r="417" spans="1:9" ht="15.75">
      <c r="A417" s="4"/>
      <c r="B417" s="179"/>
      <c r="C417" s="179"/>
      <c r="D417" s="179"/>
      <c r="E417" s="179"/>
      <c r="F417" s="179"/>
      <c r="G417" s="4"/>
      <c r="H417" s="4"/>
      <c r="I417" s="4"/>
    </row>
    <row r="418" spans="1:9" ht="15.75">
      <c r="A418" s="4"/>
      <c r="B418" s="179"/>
      <c r="C418" s="179"/>
      <c r="D418" s="179"/>
      <c r="E418" s="179"/>
      <c r="F418" s="179"/>
      <c r="G418" s="4"/>
      <c r="H418" s="4"/>
      <c r="I418" s="4"/>
    </row>
    <row r="419" spans="1:9" ht="15.75">
      <c r="A419" s="4"/>
      <c r="B419" s="179"/>
      <c r="C419" s="179"/>
      <c r="D419" s="179"/>
      <c r="E419" s="179"/>
      <c r="F419" s="179"/>
      <c r="G419" s="4"/>
      <c r="H419" s="4"/>
      <c r="I419" s="4"/>
    </row>
    <row r="420" spans="1:9" ht="15.75">
      <c r="A420" s="4"/>
      <c r="B420" s="179"/>
      <c r="C420" s="179"/>
      <c r="D420" s="179"/>
      <c r="E420" s="179"/>
      <c r="F420" s="179"/>
      <c r="G420" s="4"/>
      <c r="H420" s="4"/>
      <c r="I420" s="4"/>
    </row>
    <row r="421" spans="1:9" ht="15.75">
      <c r="A421" s="4"/>
      <c r="B421" s="179"/>
      <c r="C421" s="179"/>
      <c r="D421" s="179"/>
      <c r="E421" s="179"/>
      <c r="F421" s="179"/>
      <c r="G421" s="4"/>
      <c r="H421" s="4"/>
      <c r="I421" s="4"/>
    </row>
    <row r="422" spans="1:9" ht="15.75">
      <c r="A422" s="4"/>
      <c r="B422" s="179"/>
      <c r="C422" s="179"/>
      <c r="D422" s="179"/>
      <c r="E422" s="179"/>
      <c r="F422" s="179"/>
      <c r="G422" s="4"/>
      <c r="H422" s="4"/>
      <c r="I422" s="4"/>
    </row>
    <row r="423" spans="1:9" ht="15.75">
      <c r="A423" s="4"/>
      <c r="B423" s="179"/>
      <c r="C423" s="179"/>
      <c r="D423" s="179"/>
      <c r="E423" s="179"/>
      <c r="F423" s="179"/>
      <c r="G423" s="4"/>
      <c r="H423" s="4"/>
      <c r="I423" s="4"/>
    </row>
    <row r="424" spans="1:9" ht="15.75">
      <c r="A424" s="4"/>
      <c r="B424" s="179"/>
      <c r="C424" s="179"/>
      <c r="D424" s="179"/>
      <c r="E424" s="179"/>
      <c r="F424" s="179"/>
      <c r="G424" s="4"/>
      <c r="H424" s="4"/>
      <c r="I424" s="4"/>
    </row>
    <row r="425" spans="1:9" ht="15.75">
      <c r="A425" s="4"/>
      <c r="B425" s="179"/>
      <c r="C425" s="179"/>
      <c r="D425" s="179"/>
      <c r="E425" s="179"/>
      <c r="F425" s="179"/>
      <c r="G425" s="4"/>
      <c r="H425" s="4"/>
      <c r="I425" s="4"/>
    </row>
    <row r="426" spans="1:9" ht="15.75">
      <c r="A426" s="4"/>
      <c r="B426" s="179"/>
      <c r="C426" s="179"/>
      <c r="D426" s="179"/>
      <c r="E426" s="179"/>
      <c r="F426" s="179"/>
      <c r="G426" s="4"/>
      <c r="H426" s="4"/>
      <c r="I426" s="4"/>
    </row>
    <row r="427" spans="1:9" ht="15.75">
      <c r="A427" s="4"/>
      <c r="B427" s="179"/>
      <c r="C427" s="179"/>
      <c r="D427" s="179"/>
      <c r="E427" s="179"/>
      <c r="F427" s="179"/>
      <c r="G427" s="4"/>
      <c r="H427" s="4"/>
      <c r="I427" s="4"/>
    </row>
    <row r="428" spans="1:9" ht="15.75">
      <c r="A428" s="4"/>
      <c r="B428" s="179"/>
      <c r="C428" s="179"/>
      <c r="D428" s="179"/>
      <c r="E428" s="179"/>
      <c r="F428" s="179"/>
      <c r="G428" s="4"/>
      <c r="H428" s="4"/>
      <c r="I428" s="4"/>
    </row>
    <row r="429" spans="1:9" ht="15.75">
      <c r="A429" s="4"/>
      <c r="B429" s="179"/>
      <c r="C429" s="179"/>
      <c r="D429" s="179"/>
      <c r="E429" s="179"/>
      <c r="F429" s="179"/>
      <c r="G429" s="4"/>
      <c r="H429" s="4"/>
      <c r="I429" s="4"/>
    </row>
    <row r="430" spans="1:9" ht="15.75">
      <c r="A430" s="4"/>
      <c r="B430" s="179"/>
      <c r="C430" s="179"/>
      <c r="D430" s="179"/>
      <c r="E430" s="179"/>
      <c r="F430" s="179"/>
      <c r="G430" s="4"/>
      <c r="H430" s="4"/>
      <c r="I430" s="4"/>
    </row>
    <row r="431" spans="1:9" ht="15.75">
      <c r="A431" s="4"/>
      <c r="B431" s="179"/>
      <c r="C431" s="179"/>
      <c r="D431" s="179"/>
      <c r="E431" s="179"/>
      <c r="F431" s="179"/>
      <c r="G431" s="4"/>
      <c r="H431" s="4"/>
      <c r="I431" s="4"/>
    </row>
    <row r="432" spans="1:9" ht="15.75">
      <c r="A432" s="4"/>
      <c r="B432" s="179"/>
      <c r="C432" s="179"/>
      <c r="D432" s="179"/>
      <c r="E432" s="179"/>
      <c r="F432" s="179"/>
      <c r="G432" s="4"/>
      <c r="H432" s="4"/>
      <c r="I432" s="4"/>
    </row>
    <row r="433" spans="1:9" ht="15.75">
      <c r="A433" s="4"/>
      <c r="B433" s="179"/>
      <c r="C433" s="179"/>
      <c r="D433" s="179"/>
      <c r="E433" s="179"/>
      <c r="F433" s="179"/>
      <c r="G433" s="4"/>
      <c r="H433" s="4"/>
      <c r="I433" s="4"/>
    </row>
    <row r="434" spans="1:9" ht="15.75">
      <c r="A434" s="4"/>
      <c r="B434" s="179"/>
      <c r="C434" s="179"/>
      <c r="D434" s="179"/>
      <c r="E434" s="179"/>
      <c r="F434" s="179"/>
      <c r="G434" s="4"/>
      <c r="H434" s="4"/>
      <c r="I434" s="4"/>
    </row>
    <row r="435" spans="1:9" ht="15.75">
      <c r="A435" s="4"/>
      <c r="B435" s="179"/>
      <c r="C435" s="179"/>
      <c r="D435" s="179"/>
      <c r="E435" s="179"/>
      <c r="F435" s="179"/>
      <c r="G435" s="4"/>
      <c r="H435" s="4"/>
      <c r="I435" s="4"/>
    </row>
    <row r="436" spans="1:9" ht="15.75">
      <c r="A436" s="4"/>
      <c r="B436" s="179"/>
      <c r="C436" s="179"/>
      <c r="D436" s="179"/>
      <c r="E436" s="179"/>
      <c r="F436" s="179"/>
      <c r="G436" s="4"/>
      <c r="H436" s="4"/>
      <c r="I436" s="4"/>
    </row>
    <row r="437" spans="1:9" ht="15.75">
      <c r="A437" s="4"/>
      <c r="B437" s="179"/>
      <c r="C437" s="179"/>
      <c r="D437" s="179"/>
      <c r="E437" s="179"/>
      <c r="F437" s="179"/>
      <c r="G437" s="4"/>
      <c r="H437" s="4"/>
      <c r="I437" s="4"/>
    </row>
    <row r="438" spans="1:9" ht="15.75">
      <c r="A438" s="4"/>
      <c r="B438" s="179"/>
      <c r="C438" s="179"/>
      <c r="D438" s="179"/>
      <c r="E438" s="179"/>
      <c r="F438" s="179"/>
      <c r="G438" s="4"/>
      <c r="H438" s="4"/>
      <c r="I438" s="4"/>
    </row>
    <row r="439" spans="1:9" ht="15.75">
      <c r="A439" s="4"/>
      <c r="B439" s="179"/>
      <c r="C439" s="179"/>
      <c r="D439" s="179"/>
      <c r="E439" s="179"/>
      <c r="F439" s="179"/>
      <c r="G439" s="4"/>
      <c r="H439" s="4"/>
      <c r="I439" s="4"/>
    </row>
    <row r="440" spans="1:9" ht="15.75">
      <c r="A440" s="4"/>
      <c r="B440" s="180"/>
      <c r="C440" s="180"/>
      <c r="D440" s="180"/>
      <c r="E440" s="180"/>
      <c r="F440" s="180"/>
      <c r="G440" s="4"/>
      <c r="H440" s="4"/>
      <c r="I440" s="4"/>
    </row>
    <row r="441" spans="1:9" ht="15.75">
      <c r="A441" s="4"/>
      <c r="B441" s="180"/>
      <c r="C441" s="180"/>
      <c r="D441" s="180"/>
      <c r="E441" s="180"/>
      <c r="F441" s="180"/>
      <c r="G441" s="4"/>
      <c r="H441" s="4"/>
      <c r="I441" s="4"/>
    </row>
    <row r="442" spans="1:9" ht="15.75">
      <c r="A442" s="4"/>
      <c r="B442" s="180"/>
      <c r="C442" s="180"/>
      <c r="D442" s="180"/>
      <c r="E442" s="180"/>
      <c r="F442" s="180"/>
      <c r="G442" s="4"/>
      <c r="H442" s="4"/>
      <c r="I442" s="4"/>
    </row>
    <row r="443" spans="1:9" ht="15.75">
      <c r="A443" s="4"/>
      <c r="B443" s="180"/>
      <c r="C443" s="180"/>
      <c r="D443" s="180"/>
      <c r="E443" s="180"/>
      <c r="F443" s="180"/>
      <c r="G443" s="4"/>
      <c r="H443" s="4"/>
      <c r="I443" s="4"/>
    </row>
    <row r="444" spans="1:9" ht="15.75">
      <c r="A444" s="4"/>
      <c r="B444" s="180"/>
      <c r="C444" s="180"/>
      <c r="D444" s="180"/>
      <c r="E444" s="180"/>
      <c r="F444" s="180"/>
      <c r="G444" s="4"/>
      <c r="H444" s="4"/>
      <c r="I444" s="4"/>
    </row>
    <row r="445" spans="1:9" ht="15.75">
      <c r="A445" s="4"/>
      <c r="B445" s="180"/>
      <c r="C445" s="180"/>
      <c r="D445" s="180"/>
      <c r="E445" s="180"/>
      <c r="F445" s="180"/>
      <c r="G445" s="4"/>
      <c r="H445" s="4"/>
      <c r="I445" s="4"/>
    </row>
    <row r="446" spans="1:9" ht="15.75">
      <c r="A446" s="4"/>
      <c r="B446" s="180"/>
      <c r="C446" s="180"/>
      <c r="D446" s="180"/>
      <c r="E446" s="180"/>
      <c r="F446" s="180"/>
      <c r="G446" s="4"/>
      <c r="H446" s="4"/>
      <c r="I446" s="4"/>
    </row>
    <row r="447" spans="1:9" ht="15.75">
      <c r="A447" s="4"/>
      <c r="B447" s="180"/>
      <c r="C447" s="180"/>
      <c r="D447" s="180"/>
      <c r="E447" s="180"/>
      <c r="F447" s="180"/>
      <c r="G447" s="4"/>
      <c r="H447" s="4"/>
      <c r="I447" s="4"/>
    </row>
    <row r="448" spans="1:9" ht="15.75">
      <c r="A448" s="4"/>
      <c r="B448" s="180"/>
      <c r="C448" s="180"/>
      <c r="D448" s="180"/>
      <c r="E448" s="180"/>
      <c r="F448" s="180"/>
      <c r="G448" s="4"/>
      <c r="H448" s="4"/>
      <c r="I448" s="4"/>
    </row>
    <row r="449" spans="1:9" ht="15.75">
      <c r="A449" s="4"/>
      <c r="B449" s="180"/>
      <c r="C449" s="180"/>
      <c r="D449" s="180"/>
      <c r="E449" s="180"/>
      <c r="F449" s="180"/>
      <c r="G449" s="4"/>
      <c r="H449" s="4"/>
      <c r="I449" s="4"/>
    </row>
    <row r="450" spans="1:9" ht="15.75">
      <c r="A450" s="4"/>
      <c r="B450" s="180"/>
      <c r="C450" s="180"/>
      <c r="D450" s="180"/>
      <c r="E450" s="180"/>
      <c r="F450" s="180"/>
      <c r="G450" s="4"/>
      <c r="H450" s="4"/>
      <c r="I450" s="4"/>
    </row>
    <row r="451" spans="1:9" ht="15.75">
      <c r="A451" s="4"/>
      <c r="B451" s="180"/>
      <c r="C451" s="180"/>
      <c r="D451" s="180"/>
      <c r="E451" s="180"/>
      <c r="F451" s="180"/>
      <c r="G451" s="4"/>
      <c r="H451" s="4"/>
      <c r="I451" s="4"/>
    </row>
    <row r="452" spans="1:9" ht="15.75">
      <c r="A452" s="4"/>
      <c r="B452" s="180"/>
      <c r="C452" s="180"/>
      <c r="D452" s="180"/>
      <c r="E452" s="180"/>
      <c r="F452" s="180"/>
      <c r="G452" s="4"/>
      <c r="H452" s="4"/>
      <c r="I452" s="4"/>
    </row>
    <row r="453" spans="1:9" ht="15.75">
      <c r="A453" s="4"/>
      <c r="B453" s="180"/>
      <c r="C453" s="180"/>
      <c r="D453" s="180"/>
      <c r="E453" s="180"/>
      <c r="F453" s="180"/>
      <c r="G453" s="4"/>
      <c r="H453" s="4"/>
      <c r="I453" s="4"/>
    </row>
    <row r="454" spans="1:9" ht="15.75">
      <c r="A454" s="4"/>
      <c r="B454" s="180"/>
      <c r="C454" s="180"/>
      <c r="D454" s="180"/>
      <c r="E454" s="180"/>
      <c r="F454" s="180"/>
      <c r="G454" s="4"/>
      <c r="H454" s="4"/>
      <c r="I454" s="4"/>
    </row>
    <row r="455" spans="1:9" ht="15.75">
      <c r="A455" s="4"/>
      <c r="B455" s="180"/>
      <c r="C455" s="180"/>
      <c r="D455" s="180"/>
      <c r="E455" s="180"/>
      <c r="F455" s="180"/>
      <c r="G455" s="4"/>
      <c r="H455" s="4"/>
      <c r="I455" s="4"/>
    </row>
    <row r="456" spans="1:9" ht="15.75">
      <c r="A456" s="4"/>
      <c r="B456" s="180"/>
      <c r="C456" s="180"/>
      <c r="D456" s="180"/>
      <c r="E456" s="180"/>
      <c r="F456" s="180"/>
      <c r="G456" s="4"/>
      <c r="H456" s="4"/>
      <c r="I456" s="4"/>
    </row>
    <row r="457" spans="1:9" ht="15.75">
      <c r="A457" s="4"/>
      <c r="B457" s="180"/>
      <c r="C457" s="180"/>
      <c r="D457" s="180"/>
      <c r="E457" s="180"/>
      <c r="F457" s="180"/>
      <c r="G457" s="4"/>
      <c r="H457" s="4"/>
      <c r="I457" s="4"/>
    </row>
    <row r="458" spans="1:9" ht="15.75">
      <c r="A458" s="4"/>
      <c r="B458" s="180"/>
      <c r="C458" s="180"/>
      <c r="D458" s="180"/>
      <c r="E458" s="180"/>
      <c r="F458" s="180"/>
      <c r="G458" s="4"/>
      <c r="H458" s="4"/>
      <c r="I458" s="4"/>
    </row>
    <row r="459" spans="1:9" ht="15.75">
      <c r="A459" s="4"/>
      <c r="B459" s="180"/>
      <c r="C459" s="180"/>
      <c r="D459" s="180"/>
      <c r="E459" s="180"/>
      <c r="F459" s="180"/>
      <c r="G459" s="4"/>
      <c r="H459" s="4"/>
      <c r="I459" s="4"/>
    </row>
    <row r="460" spans="1:9" ht="15.75">
      <c r="A460" s="4"/>
      <c r="B460" s="180"/>
      <c r="C460" s="180"/>
      <c r="D460" s="180"/>
      <c r="E460" s="180"/>
      <c r="F460" s="180"/>
      <c r="G460" s="4"/>
      <c r="H460" s="4"/>
      <c r="I460" s="4"/>
    </row>
    <row r="461" spans="1:9" ht="15.75">
      <c r="A461" s="4"/>
      <c r="B461" s="180"/>
      <c r="C461" s="180"/>
      <c r="D461" s="180"/>
      <c r="E461" s="180"/>
      <c r="F461" s="180"/>
      <c r="G461" s="4"/>
      <c r="H461" s="4"/>
      <c r="I461" s="4"/>
    </row>
    <row r="462" spans="1:9" ht="15.75">
      <c r="A462" s="4"/>
      <c r="B462" s="180"/>
      <c r="C462" s="180"/>
      <c r="D462" s="180"/>
      <c r="E462" s="180"/>
      <c r="F462" s="180"/>
      <c r="G462" s="4"/>
      <c r="H462" s="4"/>
      <c r="I462" s="4"/>
    </row>
    <row r="463" spans="1:9" ht="15.75">
      <c r="A463" s="4"/>
      <c r="B463" s="180"/>
      <c r="C463" s="180"/>
      <c r="D463" s="180"/>
      <c r="E463" s="180"/>
      <c r="F463" s="180"/>
      <c r="G463" s="4"/>
      <c r="H463" s="4"/>
      <c r="I463" s="4"/>
    </row>
    <row r="464" spans="1:9" ht="15.75">
      <c r="A464" s="4"/>
      <c r="B464" s="180"/>
      <c r="C464" s="180"/>
      <c r="D464" s="180"/>
      <c r="E464" s="180"/>
      <c r="F464" s="180"/>
      <c r="G464" s="4"/>
      <c r="H464" s="4"/>
      <c r="I464" s="4"/>
    </row>
    <row r="465" spans="1:9" ht="15.75">
      <c r="A465" s="4"/>
      <c r="B465" s="180"/>
      <c r="C465" s="180"/>
      <c r="D465" s="180"/>
      <c r="E465" s="180"/>
      <c r="F465" s="180"/>
      <c r="G465" s="4"/>
      <c r="H465" s="4"/>
      <c r="I465" s="4"/>
    </row>
    <row r="466" spans="1:9" ht="15.75">
      <c r="A466" s="4"/>
      <c r="B466" s="180"/>
      <c r="C466" s="180"/>
      <c r="D466" s="180"/>
      <c r="E466" s="180"/>
      <c r="F466" s="180"/>
      <c r="G466" s="4"/>
      <c r="H466" s="4"/>
      <c r="I466" s="4"/>
    </row>
    <row r="467" spans="1:9" ht="15.75">
      <c r="A467" s="4"/>
      <c r="B467" s="180"/>
      <c r="C467" s="180"/>
      <c r="D467" s="180"/>
      <c r="E467" s="180"/>
      <c r="F467" s="180"/>
      <c r="G467" s="4"/>
      <c r="H467" s="4"/>
      <c r="I467" s="4"/>
    </row>
    <row r="468" spans="1:9" ht="15.75">
      <c r="A468" s="4"/>
      <c r="B468" s="180"/>
      <c r="C468" s="180"/>
      <c r="D468" s="180"/>
      <c r="E468" s="180"/>
      <c r="F468" s="180"/>
      <c r="G468" s="4"/>
      <c r="H468" s="4"/>
      <c r="I468" s="4"/>
    </row>
    <row r="469" spans="1:9" ht="15.75">
      <c r="A469" s="4"/>
      <c r="B469" s="180"/>
      <c r="C469" s="180"/>
      <c r="D469" s="180"/>
      <c r="E469" s="180"/>
      <c r="F469" s="180"/>
      <c r="G469" s="4"/>
      <c r="H469" s="4"/>
      <c r="I469" s="4"/>
    </row>
    <row r="470" spans="1:9" ht="15.75">
      <c r="A470" s="4"/>
      <c r="B470" s="180"/>
      <c r="C470" s="180"/>
      <c r="D470" s="180"/>
      <c r="E470" s="180"/>
      <c r="F470" s="180"/>
      <c r="G470" s="4"/>
      <c r="H470" s="4"/>
      <c r="I470" s="4"/>
    </row>
    <row r="471" spans="1:9" ht="15.75">
      <c r="A471" s="4"/>
      <c r="B471" s="180"/>
      <c r="C471" s="180"/>
      <c r="D471" s="180"/>
      <c r="E471" s="180"/>
      <c r="F471" s="180"/>
      <c r="G471" s="4"/>
      <c r="H471" s="4"/>
      <c r="I471" s="4"/>
    </row>
    <row r="472" spans="1:9" ht="15.75">
      <c r="A472" s="4"/>
      <c r="B472" s="180"/>
      <c r="C472" s="180"/>
      <c r="D472" s="180"/>
      <c r="E472" s="180"/>
      <c r="F472" s="180"/>
      <c r="G472" s="4"/>
      <c r="H472" s="4"/>
      <c r="I472" s="4"/>
    </row>
    <row r="473" spans="1:9" ht="15.75">
      <c r="A473" s="4"/>
      <c r="B473" s="180"/>
      <c r="C473" s="180"/>
      <c r="D473" s="180"/>
      <c r="E473" s="180"/>
      <c r="F473" s="180"/>
      <c r="G473" s="4"/>
      <c r="H473" s="4"/>
      <c r="I473" s="4"/>
    </row>
    <row r="474" spans="1:9" ht="15.75">
      <c r="A474" s="4"/>
      <c r="B474" s="180"/>
      <c r="C474" s="180"/>
      <c r="D474" s="180"/>
      <c r="E474" s="180"/>
      <c r="F474" s="180"/>
      <c r="G474" s="4"/>
      <c r="H474" s="4"/>
      <c r="I474" s="4"/>
    </row>
    <row r="475" spans="1:9" ht="15.75">
      <c r="A475" s="4"/>
      <c r="B475" s="4"/>
      <c r="C475" s="4"/>
      <c r="D475" s="4"/>
      <c r="E475" s="4"/>
      <c r="F475" s="4"/>
      <c r="G475" s="4"/>
      <c r="H475" s="4"/>
      <c r="I475" s="4"/>
    </row>
    <row r="476" spans="1:9" ht="15.75">
      <c r="A476" s="4"/>
      <c r="B476" s="4"/>
      <c r="C476" s="4"/>
      <c r="D476" s="4"/>
      <c r="E476" s="4"/>
      <c r="F476" s="4"/>
      <c r="G476" s="4"/>
      <c r="H476" s="4"/>
      <c r="I476" s="4"/>
    </row>
    <row r="477" spans="1:9" ht="15.75">
      <c r="A477" s="4"/>
      <c r="B477" s="4"/>
      <c r="C477" s="4"/>
      <c r="D477" s="4"/>
      <c r="E477" s="4"/>
      <c r="F477" s="4"/>
      <c r="G477" s="4"/>
      <c r="H477" s="4"/>
      <c r="I477" s="4"/>
    </row>
    <row r="478" spans="1:9" ht="15.75">
      <c r="A478" s="4"/>
      <c r="B478" s="4"/>
      <c r="C478" s="4"/>
      <c r="D478" s="4"/>
      <c r="E478" s="4"/>
      <c r="F478" s="4"/>
      <c r="G478" s="4"/>
      <c r="H478" s="4"/>
      <c r="I478" s="4"/>
    </row>
    <row r="479" spans="1:9" ht="15.75">
      <c r="A479" s="4"/>
      <c r="B479" s="4"/>
      <c r="C479" s="4"/>
      <c r="D479" s="4"/>
      <c r="E479" s="4"/>
      <c r="F479" s="4"/>
      <c r="G479" s="4"/>
      <c r="H479" s="4"/>
      <c r="I479" s="4"/>
    </row>
    <row r="480" spans="1:9" ht="15.75">
      <c r="A480" s="4"/>
      <c r="B480" s="4"/>
      <c r="C480" s="4"/>
      <c r="D480" s="4"/>
      <c r="E480" s="4"/>
      <c r="F480" s="4"/>
      <c r="G480" s="4"/>
      <c r="H480" s="4"/>
      <c r="I480" s="4"/>
    </row>
    <row r="481" spans="1:9" ht="15.75">
      <c r="A481" s="4"/>
      <c r="B481" s="4"/>
      <c r="C481" s="4"/>
      <c r="D481" s="4"/>
      <c r="E481" s="4"/>
      <c r="F481" s="4"/>
      <c r="G481" s="4"/>
      <c r="H481" s="4"/>
      <c r="I481" s="4"/>
    </row>
    <row r="482" spans="1:9" ht="15.75">
      <c r="A482" s="4"/>
      <c r="B482" s="4"/>
      <c r="C482" s="4"/>
      <c r="D482" s="4"/>
      <c r="E482" s="4"/>
      <c r="F482" s="4"/>
      <c r="G482" s="4"/>
      <c r="H482" s="4"/>
      <c r="I482" s="4"/>
    </row>
    <row r="483" spans="1:9" ht="15.75">
      <c r="A483" s="4"/>
      <c r="B483" s="4"/>
      <c r="C483" s="4"/>
      <c r="D483" s="4"/>
      <c r="E483" s="4"/>
      <c r="F483" s="4"/>
      <c r="G483" s="4"/>
      <c r="H483" s="4"/>
      <c r="I483" s="4"/>
    </row>
    <row r="484" spans="1:9" ht="15.75">
      <c r="A484" s="4"/>
      <c r="B484" s="4"/>
      <c r="C484" s="4"/>
      <c r="D484" s="4"/>
      <c r="E484" s="4"/>
      <c r="F484" s="4"/>
      <c r="G484" s="4"/>
      <c r="H484" s="4"/>
      <c r="I484" s="4"/>
    </row>
    <row r="485" spans="1:9" ht="15.75">
      <c r="A485" s="4"/>
      <c r="B485" s="4"/>
      <c r="C485" s="4"/>
      <c r="D485" s="4"/>
      <c r="E485" s="4"/>
      <c r="F485" s="4"/>
      <c r="G485" s="4"/>
      <c r="H485" s="4"/>
      <c r="I485" s="4"/>
    </row>
    <row r="486" spans="1:9" ht="15.75">
      <c r="A486" s="4"/>
      <c r="B486" s="4"/>
      <c r="C486" s="4"/>
      <c r="D486" s="4"/>
      <c r="E486" s="4"/>
      <c r="F486" s="4"/>
      <c r="G486" s="4"/>
      <c r="H486" s="4"/>
      <c r="I486" s="4"/>
    </row>
    <row r="487" spans="1:9" ht="15.75">
      <c r="A487" s="4"/>
      <c r="B487" s="4"/>
      <c r="C487" s="4"/>
      <c r="D487" s="4"/>
      <c r="E487" s="4"/>
      <c r="F487" s="4"/>
      <c r="G487" s="4"/>
      <c r="H487" s="4"/>
      <c r="I487" s="4"/>
    </row>
    <row r="488" spans="1:9" ht="15.75">
      <c r="A488" s="4"/>
      <c r="B488" s="4"/>
      <c r="C488" s="4"/>
      <c r="D488" s="4"/>
      <c r="E488" s="4"/>
      <c r="F488" s="4"/>
      <c r="G488" s="4"/>
      <c r="H488" s="4"/>
      <c r="I488" s="4"/>
    </row>
    <row r="489" spans="1:9" ht="15.75">
      <c r="A489" s="4"/>
      <c r="B489" s="4"/>
      <c r="C489" s="4"/>
      <c r="D489" s="4"/>
      <c r="E489" s="4"/>
      <c r="F489" s="4"/>
      <c r="G489" s="4"/>
      <c r="H489" s="4"/>
      <c r="I489" s="4"/>
    </row>
    <row r="490" spans="1:9" ht="15.75">
      <c r="A490" s="4"/>
      <c r="B490" s="4"/>
      <c r="C490" s="4"/>
      <c r="D490" s="4"/>
      <c r="E490" s="4"/>
      <c r="F490" s="4"/>
      <c r="G490" s="4"/>
      <c r="H490" s="4"/>
      <c r="I490" s="4"/>
    </row>
    <row r="491" spans="1:9" ht="15.75">
      <c r="A491" s="4"/>
      <c r="B491" s="4"/>
      <c r="C491" s="4"/>
      <c r="D491" s="4"/>
      <c r="E491" s="4"/>
      <c r="F491" s="4"/>
      <c r="G491" s="4"/>
      <c r="H491" s="4"/>
      <c r="I491" s="4"/>
    </row>
    <row r="492" spans="1:9" ht="15.75">
      <c r="A492" s="4"/>
      <c r="B492" s="4"/>
      <c r="C492" s="4"/>
      <c r="D492" s="4"/>
      <c r="E492" s="4"/>
      <c r="F492" s="4"/>
      <c r="G492" s="4"/>
      <c r="H492" s="4"/>
      <c r="I492" s="4"/>
    </row>
    <row r="493" spans="1:9" ht="15.75">
      <c r="A493" s="4"/>
      <c r="B493" s="4"/>
      <c r="C493" s="4"/>
      <c r="D493" s="4"/>
      <c r="E493" s="4"/>
      <c r="F493" s="4"/>
      <c r="G493" s="4"/>
      <c r="H493" s="4"/>
      <c r="I493" s="4"/>
    </row>
    <row r="494" spans="1:9" ht="15.75">
      <c r="A494" s="4"/>
      <c r="B494" s="4"/>
      <c r="C494" s="4"/>
      <c r="D494" s="4"/>
      <c r="E494" s="4"/>
      <c r="F494" s="4"/>
      <c r="G494" s="4"/>
      <c r="H494" s="4"/>
      <c r="I494" s="4"/>
    </row>
    <row r="495" spans="1:9" ht="15.75">
      <c r="A495" s="4"/>
      <c r="B495" s="4"/>
      <c r="C495" s="4"/>
      <c r="D495" s="4"/>
      <c r="E495" s="4"/>
      <c r="F495" s="4"/>
      <c r="G495" s="4"/>
      <c r="H495" s="4"/>
      <c r="I495" s="4"/>
    </row>
    <row r="496" spans="1:9" ht="15.75">
      <c r="A496" s="4"/>
      <c r="B496" s="4"/>
      <c r="C496" s="4"/>
      <c r="D496" s="4"/>
      <c r="E496" s="4"/>
      <c r="F496" s="4"/>
      <c r="G496" s="4"/>
      <c r="H496" s="4"/>
      <c r="I496" s="4"/>
    </row>
    <row r="497" spans="1:9" ht="15.75">
      <c r="A497" s="4"/>
      <c r="B497" s="4"/>
      <c r="C497" s="4"/>
      <c r="D497" s="4"/>
      <c r="E497" s="4"/>
      <c r="F497" s="4"/>
      <c r="G497" s="4"/>
      <c r="H497" s="4"/>
      <c r="I497" s="4"/>
    </row>
    <row r="498" spans="1:9" ht="15.75">
      <c r="A498" s="4"/>
      <c r="B498" s="4"/>
      <c r="C498" s="4"/>
      <c r="D498" s="4"/>
      <c r="E498" s="4"/>
      <c r="F498" s="4"/>
      <c r="G498" s="4"/>
      <c r="H498" s="4"/>
      <c r="I498" s="4"/>
    </row>
    <row r="499" spans="1:9" ht="15.75">
      <c r="A499" s="4"/>
      <c r="B499" s="4"/>
      <c r="C499" s="4"/>
      <c r="D499" s="4"/>
      <c r="E499" s="4"/>
      <c r="F499" s="4"/>
      <c r="G499" s="4"/>
      <c r="H499" s="4"/>
      <c r="I499" s="4"/>
    </row>
    <row r="500" spans="1:9" ht="15.75">
      <c r="A500" s="4"/>
      <c r="B500" s="4"/>
      <c r="C500" s="4"/>
      <c r="D500" s="4"/>
      <c r="E500" s="4"/>
      <c r="F500" s="4"/>
      <c r="G500" s="4"/>
      <c r="H500" s="4"/>
      <c r="I500" s="4"/>
    </row>
    <row r="501" spans="1:9" ht="15.75">
      <c r="A501" s="4"/>
      <c r="B501" s="4"/>
      <c r="C501" s="4"/>
      <c r="D501" s="4"/>
      <c r="E501" s="4"/>
      <c r="F501" s="4"/>
      <c r="G501" s="4"/>
      <c r="H501" s="4"/>
      <c r="I501" s="4"/>
    </row>
    <row r="502" spans="1:9" ht="15.75">
      <c r="A502" s="4"/>
      <c r="B502" s="4"/>
      <c r="C502" s="4"/>
      <c r="D502" s="4"/>
      <c r="E502" s="4"/>
      <c r="F502" s="4"/>
      <c r="G502" s="4"/>
      <c r="H502" s="4"/>
      <c r="I502" s="4"/>
    </row>
    <row r="503" spans="1:9" ht="15.75">
      <c r="A503" s="4"/>
      <c r="B503" s="4"/>
      <c r="C503" s="4"/>
      <c r="D503" s="4"/>
      <c r="E503" s="4"/>
      <c r="F503" s="4"/>
      <c r="G503" s="4"/>
      <c r="H503" s="4"/>
      <c r="I503" s="4"/>
    </row>
    <row r="504" spans="1:9" ht="15.75">
      <c r="A504" s="4"/>
      <c r="B504" s="4"/>
      <c r="C504" s="4"/>
      <c r="D504" s="4"/>
      <c r="E504" s="4"/>
      <c r="F504" s="4"/>
      <c r="G504" s="4"/>
      <c r="H504" s="4"/>
      <c r="I504" s="4"/>
    </row>
    <row r="505" spans="1:9" ht="15.75">
      <c r="A505" s="4"/>
      <c r="B505" s="4"/>
      <c r="C505" s="4"/>
      <c r="D505" s="4"/>
      <c r="E505" s="4"/>
      <c r="F505" s="4"/>
      <c r="G505" s="4"/>
      <c r="H505" s="4"/>
      <c r="I505" s="4"/>
    </row>
    <row r="506" spans="1:9" ht="15.75">
      <c r="A506" s="4"/>
      <c r="B506" s="4"/>
      <c r="C506" s="4"/>
      <c r="D506" s="4"/>
      <c r="E506" s="4"/>
      <c r="F506" s="4"/>
      <c r="G506" s="4"/>
      <c r="H506" s="4"/>
      <c r="I506" s="4"/>
    </row>
    <row r="507" spans="1:9" ht="15.75">
      <c r="A507" s="4"/>
      <c r="B507" s="4"/>
      <c r="C507" s="4"/>
      <c r="D507" s="4"/>
      <c r="E507" s="4"/>
      <c r="F507" s="4"/>
      <c r="G507" s="4"/>
      <c r="H507" s="4"/>
      <c r="I507" s="4"/>
    </row>
    <row r="508" spans="1:9" ht="15.75">
      <c r="A508" s="4"/>
      <c r="B508" s="4"/>
      <c r="C508" s="4"/>
      <c r="D508" s="4"/>
      <c r="E508" s="4"/>
      <c r="F508" s="4"/>
      <c r="G508" s="4"/>
      <c r="H508" s="4"/>
      <c r="I508" s="4"/>
    </row>
    <row r="509" spans="1:9" ht="15.75">
      <c r="A509" s="4"/>
      <c r="B509" s="4"/>
      <c r="C509" s="4"/>
      <c r="D509" s="4"/>
      <c r="E509" s="4"/>
      <c r="F509" s="4"/>
      <c r="G509" s="4"/>
      <c r="H509" s="4"/>
      <c r="I509" s="4"/>
    </row>
    <row r="510" spans="1:9" ht="15.75">
      <c r="A510" s="4"/>
      <c r="B510" s="4"/>
      <c r="C510" s="4"/>
      <c r="D510" s="4"/>
      <c r="E510" s="4"/>
      <c r="F510" s="4"/>
      <c r="G510" s="4"/>
      <c r="H510" s="4"/>
      <c r="I510" s="4"/>
    </row>
    <row r="511" spans="1:9" ht="15.75">
      <c r="A511" s="4"/>
      <c r="B511" s="4"/>
      <c r="C511" s="4"/>
      <c r="D511" s="4"/>
      <c r="E511" s="4"/>
      <c r="F511" s="4"/>
      <c r="G511" s="4"/>
      <c r="H511" s="4"/>
      <c r="I511" s="4"/>
    </row>
    <row r="512" spans="1:9" ht="15.75">
      <c r="A512" s="4"/>
      <c r="B512" s="4"/>
      <c r="C512" s="4"/>
      <c r="D512" s="4"/>
      <c r="E512" s="4"/>
      <c r="F512" s="4"/>
      <c r="G512" s="4"/>
      <c r="H512" s="4"/>
      <c r="I512" s="4"/>
    </row>
    <row r="513" spans="1:9" ht="15.75">
      <c r="A513" s="4"/>
      <c r="B513" s="4"/>
      <c r="C513" s="4"/>
      <c r="D513" s="4"/>
      <c r="E513" s="4"/>
      <c r="F513" s="4"/>
      <c r="G513" s="4"/>
      <c r="H513" s="4"/>
      <c r="I513" s="4"/>
    </row>
    <row r="514" spans="1:9" ht="15.75">
      <c r="A514" s="4"/>
      <c r="B514" s="4"/>
      <c r="C514" s="4"/>
      <c r="D514" s="4"/>
      <c r="E514" s="4"/>
      <c r="F514" s="4"/>
      <c r="G514" s="4"/>
      <c r="H514" s="4"/>
      <c r="I514" s="4"/>
    </row>
    <row r="515" spans="1:9" ht="15.75">
      <c r="A515" s="4"/>
      <c r="B515" s="4"/>
      <c r="C515" s="4"/>
      <c r="D515" s="4"/>
      <c r="E515" s="4"/>
      <c r="F515" s="4"/>
      <c r="G515" s="4"/>
      <c r="H515" s="4"/>
      <c r="I515" s="4"/>
    </row>
    <row r="516" spans="1:9" ht="15.75">
      <c r="A516" s="4"/>
      <c r="B516" s="4"/>
      <c r="C516" s="4"/>
      <c r="D516" s="4"/>
      <c r="E516" s="4"/>
      <c r="F516" s="4"/>
      <c r="G516" s="4"/>
      <c r="H516" s="4"/>
      <c r="I516" s="4"/>
    </row>
    <row r="517" spans="1:9" ht="15.75">
      <c r="A517" s="4"/>
      <c r="B517" s="4"/>
      <c r="C517" s="4"/>
      <c r="D517" s="4"/>
      <c r="E517" s="4"/>
      <c r="F517" s="4"/>
      <c r="G517" s="4"/>
      <c r="H517" s="4"/>
      <c r="I517" s="4"/>
    </row>
    <row r="518" spans="1:9" ht="15.75">
      <c r="A518" s="4"/>
      <c r="B518" s="4"/>
      <c r="C518" s="4"/>
      <c r="D518" s="4"/>
      <c r="E518" s="4"/>
      <c r="F518" s="4"/>
      <c r="G518" s="4"/>
      <c r="H518" s="4"/>
      <c r="I518" s="4"/>
    </row>
    <row r="519" spans="1:9" ht="15.75">
      <c r="A519" s="4"/>
      <c r="B519" s="4"/>
      <c r="C519" s="4"/>
      <c r="D519" s="4"/>
      <c r="E519" s="4"/>
      <c r="F519" s="4"/>
      <c r="G519" s="4"/>
      <c r="H519" s="4"/>
      <c r="I519" s="4"/>
    </row>
    <row r="520" spans="1:9" ht="15.75">
      <c r="A520" s="4"/>
      <c r="B520" s="4"/>
      <c r="C520" s="4"/>
      <c r="D520" s="4"/>
      <c r="E520" s="4"/>
      <c r="F520" s="4"/>
      <c r="G520" s="4"/>
      <c r="H520" s="4"/>
      <c r="I520" s="4"/>
    </row>
    <row r="521" spans="1:9" ht="15.75">
      <c r="A521" s="4"/>
      <c r="B521" s="4"/>
      <c r="C521" s="4"/>
      <c r="D521" s="4"/>
      <c r="E521" s="4"/>
      <c r="F521" s="4"/>
      <c r="G521" s="4"/>
      <c r="H521" s="4"/>
      <c r="I521" s="4"/>
    </row>
    <row r="522" spans="1:9" ht="15.75">
      <c r="A522" s="4"/>
      <c r="B522" s="4"/>
      <c r="C522" s="4"/>
      <c r="D522" s="4"/>
      <c r="E522" s="4"/>
      <c r="F522" s="4"/>
      <c r="G522" s="4"/>
      <c r="H522" s="4"/>
      <c r="I522" s="4"/>
    </row>
    <row r="523" spans="1:9" ht="15.75">
      <c r="A523" s="4"/>
      <c r="B523" s="4"/>
      <c r="C523" s="4"/>
      <c r="D523" s="4"/>
      <c r="E523" s="4"/>
      <c r="F523" s="4"/>
      <c r="G523" s="4"/>
      <c r="H523" s="4"/>
      <c r="I523" s="4"/>
    </row>
    <row r="524" spans="1:9" ht="15.75">
      <c r="A524" s="4"/>
      <c r="B524" s="4"/>
      <c r="C524" s="4"/>
      <c r="D524" s="4"/>
      <c r="E524" s="4"/>
      <c r="F524" s="4"/>
      <c r="G524" s="4"/>
      <c r="H524" s="4"/>
      <c r="I524" s="4"/>
    </row>
    <row r="525" spans="1:9" ht="15.75">
      <c r="A525" s="4"/>
      <c r="B525" s="4"/>
      <c r="C525" s="4"/>
      <c r="D525" s="4"/>
      <c r="E525" s="4"/>
      <c r="F525" s="4"/>
      <c r="G525" s="4"/>
      <c r="H525" s="4"/>
      <c r="I525" s="4"/>
    </row>
    <row r="526" spans="1:9" ht="15.75">
      <c r="A526" s="4"/>
      <c r="B526" s="4"/>
      <c r="C526" s="4"/>
      <c r="D526" s="4"/>
      <c r="E526" s="4"/>
      <c r="F526" s="4"/>
      <c r="G526" s="4"/>
      <c r="H526" s="4"/>
      <c r="I526" s="4"/>
    </row>
    <row r="527" spans="1:9" ht="15.75">
      <c r="A527" s="4"/>
      <c r="B527" s="4"/>
      <c r="C527" s="4"/>
      <c r="D527" s="4"/>
      <c r="E527" s="4"/>
      <c r="F527" s="4"/>
      <c r="G527" s="4"/>
      <c r="H527" s="4"/>
      <c r="I527" s="4"/>
    </row>
    <row r="528" spans="1:9" ht="15.75">
      <c r="A528" s="4"/>
      <c r="B528" s="4"/>
      <c r="C528" s="4"/>
      <c r="D528" s="4"/>
      <c r="E528" s="4"/>
      <c r="F528" s="4"/>
      <c r="G528" s="4"/>
      <c r="H528" s="4"/>
      <c r="I528" s="4"/>
    </row>
    <row r="529" spans="1:9" ht="15.75">
      <c r="A529" s="4"/>
      <c r="B529" s="4"/>
      <c r="C529" s="4"/>
      <c r="D529" s="4"/>
      <c r="E529" s="4"/>
      <c r="F529" s="4"/>
      <c r="G529" s="4"/>
      <c r="H529" s="4"/>
      <c r="I529" s="4"/>
    </row>
    <row r="530" spans="1:9" ht="15.75">
      <c r="A530" s="4"/>
      <c r="B530" s="4"/>
      <c r="C530" s="4"/>
      <c r="D530" s="4"/>
      <c r="E530" s="4"/>
      <c r="F530" s="4"/>
      <c r="G530" s="4"/>
      <c r="H530" s="4"/>
      <c r="I530" s="4"/>
    </row>
    <row r="531" spans="1:9" ht="15.75">
      <c r="A531" s="4"/>
      <c r="B531" s="4"/>
      <c r="C531" s="4"/>
      <c r="D531" s="4"/>
      <c r="E531" s="4"/>
      <c r="F531" s="4"/>
      <c r="G531" s="4"/>
      <c r="H531" s="4"/>
      <c r="I531" s="4"/>
    </row>
    <row r="532" spans="1:9" ht="15.75">
      <c r="A532" s="4"/>
      <c r="B532" s="4"/>
      <c r="C532" s="4"/>
      <c r="D532" s="4"/>
      <c r="E532" s="4"/>
      <c r="F532" s="4"/>
      <c r="G532" s="4"/>
      <c r="H532" s="4"/>
      <c r="I532" s="4"/>
    </row>
    <row r="533" spans="1:9" ht="15.75">
      <c r="A533" s="4"/>
      <c r="B533" s="4"/>
      <c r="C533" s="4"/>
      <c r="D533" s="4"/>
      <c r="E533" s="4"/>
      <c r="F533" s="4"/>
      <c r="G533" s="4"/>
      <c r="H533" s="4"/>
      <c r="I533" s="4"/>
    </row>
    <row r="534" spans="1:9" ht="15.75">
      <c r="A534" s="4"/>
      <c r="B534" s="4"/>
      <c r="C534" s="4"/>
      <c r="D534" s="4"/>
      <c r="E534" s="4"/>
      <c r="F534" s="4"/>
      <c r="G534" s="4"/>
      <c r="H534" s="4"/>
      <c r="I534" s="4"/>
    </row>
    <row r="535" spans="1:9" ht="15.75">
      <c r="A535" s="4"/>
      <c r="B535" s="4"/>
      <c r="C535" s="4"/>
      <c r="D535" s="4"/>
      <c r="E535" s="4"/>
      <c r="F535" s="4"/>
      <c r="G535" s="4"/>
      <c r="H535" s="4"/>
      <c r="I535" s="4"/>
    </row>
    <row r="536" spans="1:9" ht="15.75">
      <c r="A536" s="4"/>
      <c r="B536" s="4"/>
      <c r="C536" s="4"/>
      <c r="D536" s="4"/>
      <c r="E536" s="4"/>
      <c r="F536" s="4"/>
      <c r="G536" s="4"/>
      <c r="H536" s="4"/>
      <c r="I536" s="4"/>
    </row>
    <row r="537" spans="1:9" ht="15.75">
      <c r="A537" s="4"/>
      <c r="B537" s="4"/>
      <c r="C537" s="4"/>
      <c r="D537" s="4"/>
      <c r="E537" s="4"/>
      <c r="F537" s="4"/>
      <c r="G537" s="4"/>
      <c r="H537" s="4"/>
      <c r="I537" s="4"/>
    </row>
    <row r="538" spans="1:9" ht="15.75">
      <c r="A538" s="4"/>
      <c r="B538" s="4"/>
      <c r="C538" s="4"/>
      <c r="D538" s="4"/>
      <c r="E538" s="4"/>
      <c r="F538" s="4"/>
      <c r="G538" s="4"/>
      <c r="H538" s="4"/>
      <c r="I538" s="4"/>
    </row>
    <row r="539" spans="1:9" ht="15.75">
      <c r="A539" s="4"/>
      <c r="B539" s="4"/>
      <c r="C539" s="4"/>
      <c r="D539" s="4"/>
      <c r="E539" s="4"/>
      <c r="F539" s="4"/>
      <c r="G539" s="4"/>
      <c r="H539" s="4"/>
      <c r="I539" s="4"/>
    </row>
    <row r="540" spans="1:9" ht="15.75">
      <c r="A540" s="4"/>
      <c r="B540" s="4"/>
      <c r="C540" s="4"/>
      <c r="D540" s="4"/>
      <c r="E540" s="4"/>
      <c r="F540" s="4"/>
      <c r="G540" s="4"/>
      <c r="H540" s="4"/>
      <c r="I540" s="4"/>
    </row>
    <row r="541" spans="1:9" ht="15.75">
      <c r="A541" s="4"/>
      <c r="B541" s="4"/>
      <c r="C541" s="4"/>
      <c r="D541" s="4"/>
      <c r="E541" s="4"/>
      <c r="F541" s="4"/>
      <c r="G541" s="4"/>
      <c r="H541" s="4"/>
      <c r="I541" s="4"/>
    </row>
    <row r="542" spans="1:9" ht="15.75">
      <c r="A542" s="4"/>
      <c r="B542" s="4"/>
      <c r="C542" s="4"/>
      <c r="D542" s="4"/>
      <c r="E542" s="4"/>
      <c r="F542" s="4"/>
      <c r="G542" s="4"/>
      <c r="H542" s="4"/>
      <c r="I542" s="4"/>
    </row>
    <row r="543" spans="1:9" ht="15.75">
      <c r="A543" s="4"/>
      <c r="B543" s="4"/>
      <c r="C543" s="4"/>
      <c r="D543" s="4"/>
      <c r="E543" s="4"/>
      <c r="F543" s="4"/>
      <c r="G543" s="4"/>
      <c r="H543" s="4"/>
      <c r="I543" s="4"/>
    </row>
    <row r="544" spans="1:9" ht="15.75">
      <c r="A544" s="4"/>
      <c r="B544" s="4"/>
      <c r="C544" s="4"/>
      <c r="D544" s="4"/>
      <c r="E544" s="4"/>
      <c r="F544" s="4"/>
      <c r="G544" s="4"/>
      <c r="H544" s="4"/>
      <c r="I544" s="4"/>
    </row>
    <row r="545" spans="1:9" ht="15.75">
      <c r="A545" s="4"/>
      <c r="B545" s="4"/>
      <c r="C545" s="4"/>
      <c r="D545" s="4"/>
      <c r="E545" s="4"/>
      <c r="F545" s="4"/>
      <c r="G545" s="4"/>
      <c r="H545" s="4"/>
      <c r="I545" s="4"/>
    </row>
    <row r="546" spans="1:9" ht="15.75">
      <c r="A546" s="4"/>
      <c r="B546" s="4"/>
      <c r="C546" s="4"/>
      <c r="D546" s="4"/>
      <c r="E546" s="4"/>
      <c r="F546" s="4"/>
      <c r="G546" s="4"/>
      <c r="H546" s="4"/>
      <c r="I546" s="4"/>
    </row>
    <row r="547" spans="1:9" ht="15.75">
      <c r="A547" s="4"/>
      <c r="B547" s="4"/>
      <c r="C547" s="4"/>
      <c r="D547" s="4"/>
      <c r="E547" s="4"/>
      <c r="F547" s="4"/>
      <c r="G547" s="4"/>
      <c r="H547" s="4"/>
      <c r="I547" s="4"/>
    </row>
    <row r="548" spans="1:9" ht="15.75">
      <c r="A548" s="4"/>
      <c r="B548" s="4"/>
      <c r="C548" s="4"/>
      <c r="D548" s="4"/>
      <c r="E548" s="4"/>
      <c r="F548" s="4"/>
      <c r="G548" s="4"/>
      <c r="H548" s="4"/>
      <c r="I548" s="4"/>
    </row>
    <row r="549" spans="1:9" ht="15.75">
      <c r="A549" s="4"/>
      <c r="B549" s="4"/>
      <c r="C549" s="4"/>
      <c r="D549" s="4"/>
      <c r="E549" s="4"/>
      <c r="F549" s="4"/>
      <c r="G549" s="4"/>
      <c r="H549" s="4"/>
      <c r="I549" s="4"/>
    </row>
    <row r="550" spans="1:9" ht="15.75">
      <c r="A550" s="4"/>
      <c r="B550" s="4"/>
      <c r="C550" s="4"/>
      <c r="D550" s="4"/>
      <c r="E550" s="4"/>
      <c r="F550" s="4"/>
      <c r="G550" s="4"/>
      <c r="H550" s="4"/>
      <c r="I550" s="4"/>
    </row>
    <row r="551" spans="1:9" ht="15.75">
      <c r="A551" s="4"/>
      <c r="B551" s="4"/>
      <c r="C551" s="4"/>
      <c r="D551" s="4"/>
      <c r="E551" s="4"/>
      <c r="F551" s="4"/>
      <c r="G551" s="4"/>
      <c r="H551" s="4"/>
      <c r="I551" s="4"/>
    </row>
    <row r="552" spans="1:9" ht="15.75">
      <c r="A552" s="4"/>
      <c r="B552" s="4"/>
      <c r="C552" s="4"/>
      <c r="D552" s="4"/>
      <c r="E552" s="4"/>
      <c r="F552" s="4"/>
      <c r="G552" s="4"/>
      <c r="H552" s="4"/>
      <c r="I552" s="4"/>
    </row>
    <row r="553" spans="1:9" ht="15.75">
      <c r="A553" s="4"/>
      <c r="B553" s="4"/>
      <c r="C553" s="4"/>
      <c r="D553" s="4"/>
      <c r="E553" s="4"/>
      <c r="F553" s="4"/>
      <c r="G553" s="4"/>
      <c r="H553" s="4"/>
      <c r="I553" s="4"/>
    </row>
    <row r="554" spans="1:9" ht="15.75">
      <c r="A554" s="4"/>
      <c r="B554" s="4"/>
      <c r="C554" s="4"/>
      <c r="D554" s="4"/>
      <c r="E554" s="4"/>
      <c r="F554" s="4"/>
      <c r="G554" s="4"/>
      <c r="H554" s="4"/>
      <c r="I554" s="4"/>
    </row>
    <row r="555" spans="1:9" ht="15.75">
      <c r="A555" s="4"/>
      <c r="B555" s="4"/>
      <c r="C555" s="4"/>
      <c r="D555" s="4"/>
      <c r="E555" s="4"/>
      <c r="F555" s="4"/>
      <c r="G555" s="4"/>
      <c r="H555" s="4"/>
      <c r="I555" s="4"/>
    </row>
    <row r="556" spans="1:9" ht="15.75">
      <c r="A556" s="4"/>
      <c r="B556" s="4"/>
      <c r="C556" s="4"/>
      <c r="D556" s="4"/>
      <c r="E556" s="4"/>
      <c r="F556" s="4"/>
      <c r="G556" s="4"/>
      <c r="H556" s="4"/>
      <c r="I556" s="4"/>
    </row>
    <row r="557" spans="1:9" ht="15.75">
      <c r="A557" s="4"/>
      <c r="B557" s="4"/>
      <c r="C557" s="4"/>
      <c r="D557" s="4"/>
      <c r="E557" s="4"/>
      <c r="F557" s="4"/>
      <c r="G557" s="4"/>
      <c r="H557" s="4"/>
      <c r="I557" s="4"/>
    </row>
    <row r="558" spans="1:9" ht="15.75">
      <c r="A558" s="4"/>
      <c r="B558" s="4"/>
      <c r="C558" s="4"/>
      <c r="D558" s="4"/>
      <c r="E558" s="4"/>
      <c r="F558" s="4"/>
      <c r="G558" s="4"/>
      <c r="H558" s="4"/>
      <c r="I558" s="4"/>
    </row>
    <row r="559" spans="1:9" ht="15.75">
      <c r="A559" s="4"/>
      <c r="B559" s="4"/>
      <c r="C559" s="4"/>
      <c r="D559" s="4"/>
      <c r="E559" s="4"/>
      <c r="F559" s="4"/>
      <c r="G559" s="4"/>
      <c r="H559" s="4"/>
      <c r="I559" s="4"/>
    </row>
    <row r="560" spans="1:9" ht="15.75">
      <c r="A560" s="4"/>
      <c r="B560" s="4"/>
      <c r="C560" s="4"/>
      <c r="D560" s="4"/>
      <c r="E560" s="4"/>
      <c r="F560" s="4"/>
      <c r="G560" s="4"/>
      <c r="H560" s="4"/>
      <c r="I560" s="4"/>
    </row>
    <row r="561" spans="1:9" ht="15.75">
      <c r="A561" s="4"/>
      <c r="B561" s="4"/>
      <c r="C561" s="4"/>
      <c r="D561" s="4"/>
      <c r="E561" s="4"/>
      <c r="F561" s="4"/>
      <c r="G561" s="4"/>
      <c r="H561" s="4"/>
      <c r="I561" s="4"/>
    </row>
    <row r="562" spans="1:9" ht="15.75">
      <c r="A562" s="4"/>
      <c r="B562" s="4"/>
      <c r="C562" s="4"/>
      <c r="D562" s="4"/>
      <c r="E562" s="4"/>
      <c r="F562" s="4"/>
      <c r="G562" s="4"/>
      <c r="H562" s="4"/>
      <c r="I562" s="4"/>
    </row>
    <row r="563" spans="1:9" ht="15.75">
      <c r="A563" s="4"/>
      <c r="B563" s="4"/>
      <c r="C563" s="4"/>
      <c r="D563" s="4"/>
      <c r="E563" s="4"/>
      <c r="F563" s="4"/>
      <c r="G563" s="4"/>
      <c r="H563" s="4"/>
      <c r="I563" s="4"/>
    </row>
    <row r="564" spans="1:9" ht="15.75">
      <c r="A564" s="4"/>
      <c r="B564" s="4"/>
      <c r="C564" s="4"/>
      <c r="D564" s="4"/>
      <c r="E564" s="4"/>
      <c r="F564" s="4"/>
      <c r="G564" s="4"/>
      <c r="H564" s="4"/>
      <c r="I564" s="4"/>
    </row>
    <row r="565" spans="1:9" ht="15.75">
      <c r="A565" s="4"/>
      <c r="B565" s="4"/>
      <c r="C565" s="4"/>
      <c r="D565" s="4"/>
      <c r="E565" s="4"/>
      <c r="F565" s="4"/>
      <c r="G565" s="4"/>
      <c r="H565" s="4"/>
      <c r="I565" s="4"/>
    </row>
    <row r="566" spans="1:9" ht="15.75">
      <c r="A566" s="4"/>
      <c r="B566" s="4"/>
      <c r="C566" s="4"/>
      <c r="D566" s="4"/>
      <c r="E566" s="4"/>
      <c r="F566" s="4"/>
      <c r="G566" s="4"/>
      <c r="H566" s="4"/>
      <c r="I566" s="4"/>
    </row>
    <row r="567" spans="1:9" ht="15.75">
      <c r="A567" s="4"/>
      <c r="B567" s="4"/>
      <c r="C567" s="4"/>
      <c r="D567" s="4"/>
      <c r="E567" s="4"/>
      <c r="F567" s="4"/>
      <c r="G567" s="4"/>
      <c r="H567" s="4"/>
      <c r="I567" s="4"/>
    </row>
    <row r="568" spans="1:9" ht="15.75">
      <c r="A568" s="4"/>
      <c r="B568" s="4"/>
      <c r="C568" s="4"/>
      <c r="D568" s="4"/>
      <c r="E568" s="4"/>
      <c r="F568" s="4"/>
      <c r="G568" s="4"/>
      <c r="H568" s="4"/>
      <c r="I568" s="4"/>
    </row>
    <row r="569" spans="1:9" ht="15.75">
      <c r="A569" s="4"/>
      <c r="B569" s="4"/>
      <c r="C569" s="4"/>
      <c r="D569" s="4"/>
      <c r="E569" s="4"/>
      <c r="F569" s="4"/>
      <c r="G569" s="4"/>
      <c r="H569" s="4"/>
      <c r="I569" s="4"/>
    </row>
    <row r="570" spans="1:9" ht="15.75">
      <c r="A570" s="4"/>
      <c r="B570" s="4"/>
      <c r="C570" s="4"/>
      <c r="D570" s="4"/>
      <c r="E570" s="4"/>
      <c r="F570" s="4"/>
      <c r="G570" s="4"/>
      <c r="H570" s="4"/>
      <c r="I570" s="4"/>
    </row>
    <row r="571" spans="1:9" ht="15.75">
      <c r="A571" s="4"/>
      <c r="B571" s="4"/>
      <c r="C571" s="4"/>
      <c r="D571" s="4"/>
      <c r="E571" s="4"/>
      <c r="F571" s="4"/>
      <c r="G571" s="4"/>
      <c r="H571" s="4"/>
      <c r="I571" s="4"/>
    </row>
    <row r="572" spans="1:9" ht="15.75">
      <c r="A572" s="4"/>
      <c r="B572" s="4"/>
      <c r="C572" s="4"/>
      <c r="D572" s="4"/>
      <c r="E572" s="4"/>
      <c r="F572" s="4"/>
      <c r="G572" s="4"/>
      <c r="H572" s="4"/>
      <c r="I572" s="4"/>
    </row>
    <row r="573" spans="1:9" ht="15.75">
      <c r="A573" s="4"/>
      <c r="B573" s="4"/>
      <c r="C573" s="4"/>
      <c r="D573" s="4"/>
      <c r="E573" s="4"/>
      <c r="F573" s="4"/>
      <c r="G573" s="4"/>
      <c r="H573" s="4"/>
      <c r="I573" s="4"/>
    </row>
    <row r="574" spans="1:9" ht="15.75">
      <c r="A574" s="4"/>
      <c r="B574" s="4"/>
      <c r="C574" s="4"/>
      <c r="D574" s="4"/>
      <c r="E574" s="4"/>
      <c r="F574" s="4"/>
      <c r="G574" s="4"/>
      <c r="H574" s="4"/>
      <c r="I574" s="4"/>
    </row>
    <row r="575" spans="1:9" ht="15.75">
      <c r="A575" s="4"/>
      <c r="B575" s="4"/>
      <c r="C575" s="4"/>
      <c r="D575" s="4"/>
      <c r="E575" s="4"/>
      <c r="F575" s="4"/>
      <c r="G575" s="4"/>
      <c r="H575" s="4"/>
      <c r="I575" s="4"/>
    </row>
    <row r="576" spans="1:9" ht="15.75">
      <c r="A576" s="4"/>
      <c r="B576" s="4"/>
      <c r="C576" s="4"/>
      <c r="D576" s="4"/>
      <c r="E576" s="4"/>
      <c r="F576" s="4"/>
      <c r="G576" s="4"/>
      <c r="H576" s="4"/>
      <c r="I576" s="4"/>
    </row>
    <row r="577" spans="1:9" ht="15.75">
      <c r="A577" s="4"/>
      <c r="B577" s="4"/>
      <c r="C577" s="4"/>
      <c r="D577" s="4"/>
      <c r="E577" s="4"/>
      <c r="F577" s="4"/>
      <c r="G577" s="4"/>
      <c r="H577" s="4"/>
      <c r="I577" s="4"/>
    </row>
    <row r="578" spans="1:9" ht="15.75">
      <c r="A578" s="4"/>
      <c r="B578" s="4"/>
      <c r="C578" s="4"/>
      <c r="D578" s="4"/>
      <c r="E578" s="4"/>
      <c r="F578" s="4"/>
      <c r="G578" s="4"/>
      <c r="H578" s="4"/>
      <c r="I578" s="4"/>
    </row>
    <row r="579" spans="1:9" ht="15.75">
      <c r="A579" s="4"/>
      <c r="B579" s="4"/>
      <c r="C579" s="4"/>
      <c r="D579" s="4"/>
      <c r="E579" s="4"/>
      <c r="F579" s="4"/>
      <c r="G579" s="4"/>
      <c r="H579" s="4"/>
      <c r="I579" s="4"/>
    </row>
    <row r="580" spans="1:9" ht="15.75">
      <c r="A580" s="4"/>
      <c r="B580" s="4"/>
      <c r="C580" s="4"/>
      <c r="D580" s="4"/>
      <c r="E580" s="4"/>
      <c r="F580" s="4"/>
      <c r="G580" s="4"/>
      <c r="H580" s="4"/>
      <c r="I580" s="4"/>
    </row>
    <row r="581" spans="1:9" ht="15.75">
      <c r="A581" s="4"/>
      <c r="B581" s="4"/>
      <c r="C581" s="4"/>
      <c r="D581" s="4"/>
      <c r="E581" s="4"/>
      <c r="F581" s="4"/>
      <c r="G581" s="4"/>
      <c r="H581" s="4"/>
      <c r="I581" s="4"/>
    </row>
    <row r="582" spans="1:9" ht="15.75">
      <c r="A582" s="4"/>
      <c r="B582" s="4"/>
      <c r="C582" s="4"/>
      <c r="D582" s="4"/>
      <c r="E582" s="4"/>
      <c r="F582" s="4"/>
      <c r="G582" s="4"/>
      <c r="H582" s="4"/>
      <c r="I582" s="4"/>
    </row>
    <row r="583" spans="1:9" ht="15.75">
      <c r="A583" s="4"/>
      <c r="B583" s="4"/>
      <c r="C583" s="4"/>
      <c r="D583" s="4"/>
      <c r="E583" s="4"/>
      <c r="F583" s="4"/>
      <c r="G583" s="4"/>
      <c r="H583" s="4"/>
      <c r="I583" s="4"/>
    </row>
    <row r="584" spans="1:9" ht="15.75">
      <c r="A584" s="4"/>
      <c r="B584" s="4"/>
      <c r="C584" s="4"/>
      <c r="D584" s="4"/>
      <c r="E584" s="4"/>
      <c r="F584" s="4"/>
      <c r="G584" s="4"/>
      <c r="H584" s="4"/>
      <c r="I584" s="4"/>
    </row>
    <row r="585" spans="1:9" ht="15.75">
      <c r="A585" s="4"/>
      <c r="B585" s="4"/>
      <c r="C585" s="4"/>
      <c r="D585" s="4"/>
      <c r="E585" s="4"/>
      <c r="F585" s="4"/>
      <c r="G585" s="4"/>
      <c r="H585" s="4"/>
      <c r="I585" s="4"/>
    </row>
    <row r="586" spans="1:9" ht="15.75">
      <c r="A586" s="4"/>
      <c r="B586" s="4"/>
      <c r="C586" s="4"/>
      <c r="D586" s="4"/>
      <c r="E586" s="4"/>
      <c r="F586" s="4"/>
      <c r="G586" s="4"/>
      <c r="H586" s="4"/>
      <c r="I586" s="4"/>
    </row>
    <row r="587" spans="1:9" ht="15.75">
      <c r="A587" s="4"/>
      <c r="B587" s="4"/>
      <c r="C587" s="4"/>
      <c r="D587" s="4"/>
      <c r="E587" s="4"/>
      <c r="F587" s="4"/>
      <c r="G587" s="4"/>
      <c r="H587" s="4"/>
      <c r="I587" s="4"/>
    </row>
    <row r="588" spans="1:9" ht="15.75">
      <c r="A588" s="4"/>
      <c r="B588" s="4"/>
      <c r="C588" s="4"/>
      <c r="D588" s="4"/>
      <c r="E588" s="4"/>
      <c r="F588" s="4"/>
      <c r="G588" s="4"/>
      <c r="H588" s="4"/>
      <c r="I588" s="4"/>
    </row>
    <row r="589" spans="1:9" ht="15.75">
      <c r="A589" s="4"/>
      <c r="B589" s="4"/>
      <c r="C589" s="4"/>
      <c r="D589" s="4"/>
      <c r="E589" s="4"/>
      <c r="F589" s="4"/>
      <c r="G589" s="4"/>
      <c r="H589" s="4"/>
      <c r="I589" s="4"/>
    </row>
    <row r="590" spans="1:9" ht="15.75">
      <c r="A590" s="4"/>
      <c r="B590" s="4"/>
      <c r="C590" s="4"/>
      <c r="D590" s="4"/>
      <c r="E590" s="4"/>
      <c r="F590" s="4"/>
      <c r="G590" s="4"/>
      <c r="H590" s="4"/>
      <c r="I590" s="4"/>
    </row>
    <row r="591" spans="1:9" ht="15.75">
      <c r="A591" s="4"/>
      <c r="B591" s="4"/>
      <c r="C591" s="4"/>
      <c r="D591" s="4"/>
      <c r="E591" s="4"/>
      <c r="F591" s="4"/>
      <c r="G591" s="4"/>
      <c r="H591" s="4"/>
      <c r="I591" s="4"/>
    </row>
    <row r="592" spans="1:9" ht="15.75">
      <c r="A592" s="4"/>
      <c r="B592" s="4"/>
      <c r="C592" s="4"/>
      <c r="D592" s="4"/>
      <c r="E592" s="4"/>
      <c r="F592" s="4"/>
      <c r="G592" s="4"/>
      <c r="H592" s="4"/>
      <c r="I592" s="4"/>
    </row>
    <row r="593" spans="1:9" ht="15.75">
      <c r="A593" s="4"/>
      <c r="B593" s="4"/>
      <c r="C593" s="4"/>
      <c r="D593" s="4"/>
      <c r="E593" s="4"/>
      <c r="F593" s="4"/>
      <c r="G593" s="4"/>
      <c r="H593" s="4"/>
      <c r="I593" s="4"/>
    </row>
    <row r="594" spans="1:9" ht="15.75">
      <c r="A594" s="4"/>
      <c r="B594" s="4"/>
      <c r="C594" s="4"/>
      <c r="D594" s="4"/>
      <c r="E594" s="4"/>
      <c r="F594" s="4"/>
      <c r="G594" s="4"/>
      <c r="H594" s="4"/>
      <c r="I594" s="4"/>
    </row>
    <row r="595" spans="1:9" ht="15.75">
      <c r="A595" s="4"/>
      <c r="B595" s="4"/>
      <c r="C595" s="4"/>
      <c r="D595" s="4"/>
      <c r="E595" s="4"/>
      <c r="F595" s="4"/>
      <c r="G595" s="4"/>
      <c r="H595" s="4"/>
      <c r="I595" s="4"/>
    </row>
    <row r="596" spans="1:9" ht="15.75">
      <c r="A596" s="4"/>
      <c r="B596" s="4"/>
      <c r="C596" s="4"/>
      <c r="D596" s="4"/>
      <c r="E596" s="4"/>
      <c r="F596" s="4"/>
      <c r="G596" s="4"/>
      <c r="H596" s="4"/>
      <c r="I596" s="4"/>
    </row>
    <row r="597" spans="1:9" ht="15.75">
      <c r="A597" s="4"/>
      <c r="B597" s="4"/>
      <c r="C597" s="4"/>
      <c r="D597" s="4"/>
      <c r="E597" s="4"/>
      <c r="F597" s="4"/>
      <c r="G597" s="4"/>
      <c r="H597" s="4"/>
      <c r="I597" s="4"/>
    </row>
    <row r="598" spans="1:9" ht="15.75">
      <c r="A598" s="4"/>
      <c r="B598" s="4"/>
      <c r="C598" s="4"/>
      <c r="D598" s="4"/>
      <c r="E598" s="4"/>
      <c r="F598" s="4"/>
      <c r="G598" s="4"/>
      <c r="H598" s="4"/>
      <c r="I598" s="4"/>
    </row>
    <row r="599" spans="1:9" ht="15.75">
      <c r="A599" s="4"/>
      <c r="B599" s="4"/>
      <c r="C599" s="4"/>
      <c r="D599" s="4"/>
      <c r="E599" s="4"/>
      <c r="F599" s="4"/>
      <c r="G599" s="4"/>
      <c r="H599" s="4"/>
      <c r="I599" s="4"/>
    </row>
    <row r="600" spans="1:9" ht="15.75">
      <c r="A600" s="4"/>
      <c r="B600" s="4"/>
      <c r="C600" s="4"/>
      <c r="D600" s="4"/>
      <c r="E600" s="4"/>
      <c r="F600" s="4"/>
      <c r="G600" s="4"/>
      <c r="H600" s="4"/>
      <c r="I600" s="4"/>
    </row>
    <row r="601" spans="1:9" ht="15.75">
      <c r="A601" s="4"/>
      <c r="B601" s="4"/>
      <c r="C601" s="4"/>
      <c r="D601" s="4"/>
      <c r="E601" s="4"/>
      <c r="F601" s="4"/>
      <c r="G601" s="4"/>
      <c r="H601" s="4"/>
      <c r="I601" s="4"/>
    </row>
    <row r="602" spans="1:9" ht="15.75">
      <c r="A602" s="4"/>
      <c r="B602" s="4"/>
      <c r="C602" s="4"/>
      <c r="D602" s="4"/>
      <c r="E602" s="4"/>
      <c r="F602" s="4"/>
      <c r="G602" s="4"/>
      <c r="H602" s="4"/>
      <c r="I602" s="4"/>
    </row>
    <row r="603" spans="1:9" ht="15.75">
      <c r="A603" s="4"/>
      <c r="B603" s="4"/>
      <c r="C603" s="4"/>
      <c r="D603" s="4"/>
      <c r="E603" s="4"/>
      <c r="F603" s="4"/>
      <c r="G603" s="4"/>
      <c r="H603" s="4"/>
      <c r="I603" s="4"/>
    </row>
    <row r="604" spans="1:9" ht="15.75">
      <c r="A604" s="4"/>
      <c r="B604" s="4"/>
      <c r="C604" s="4"/>
      <c r="D604" s="4"/>
      <c r="E604" s="4"/>
      <c r="F604" s="4"/>
      <c r="G604" s="4"/>
      <c r="H604" s="4"/>
      <c r="I604" s="4"/>
    </row>
    <row r="605" spans="1:9" ht="15.75">
      <c r="A605" s="4"/>
      <c r="B605" s="4"/>
      <c r="C605" s="4"/>
      <c r="D605" s="4"/>
      <c r="E605" s="4"/>
      <c r="F605" s="4"/>
      <c r="G605" s="4"/>
      <c r="H605" s="4"/>
      <c r="I605" s="4"/>
    </row>
    <row r="606" spans="1:9" ht="15.75">
      <c r="A606" s="4"/>
      <c r="B606" s="4"/>
      <c r="C606" s="4"/>
      <c r="D606" s="4"/>
      <c r="E606" s="4"/>
      <c r="F606" s="4"/>
      <c r="G606" s="4"/>
      <c r="H606" s="4"/>
      <c r="I606" s="4"/>
    </row>
    <row r="607" spans="1:9" ht="15.75">
      <c r="A607" s="4"/>
      <c r="B607" s="4"/>
      <c r="C607" s="4"/>
      <c r="D607" s="4"/>
      <c r="E607" s="4"/>
      <c r="F607" s="4"/>
      <c r="G607" s="4"/>
      <c r="H607" s="4"/>
      <c r="I607" s="4"/>
    </row>
    <row r="608" spans="1:9" ht="15.75">
      <c r="A608" s="4"/>
      <c r="B608" s="4"/>
      <c r="C608" s="4"/>
      <c r="D608" s="4"/>
      <c r="E608" s="4"/>
      <c r="F608" s="4"/>
      <c r="G608" s="4"/>
      <c r="H608" s="4"/>
      <c r="I608" s="4"/>
    </row>
    <row r="609" spans="1:9" ht="15.75">
      <c r="A609" s="4"/>
      <c r="B609" s="4"/>
      <c r="C609" s="4"/>
      <c r="D609" s="4"/>
      <c r="E609" s="4"/>
      <c r="F609" s="4"/>
      <c r="G609" s="4"/>
      <c r="H609" s="4"/>
      <c r="I609" s="4"/>
    </row>
    <row r="610" spans="1:9" ht="15.75">
      <c r="A610" s="4"/>
      <c r="B610" s="4"/>
      <c r="C610" s="4"/>
      <c r="D610" s="4"/>
      <c r="E610" s="4"/>
      <c r="F610" s="4"/>
      <c r="G610" s="4"/>
      <c r="H610" s="4"/>
      <c r="I610" s="4"/>
    </row>
    <row r="611" spans="1:9" ht="15.75">
      <c r="A611" s="4"/>
      <c r="B611" s="4"/>
      <c r="C611" s="4"/>
      <c r="D611" s="4"/>
      <c r="E611" s="4"/>
      <c r="F611" s="4"/>
      <c r="G611" s="4"/>
      <c r="H611" s="4"/>
      <c r="I611" s="4"/>
    </row>
    <row r="612" spans="1:9" ht="15.75">
      <c r="A612" s="4"/>
      <c r="B612" s="4"/>
      <c r="C612" s="4"/>
      <c r="D612" s="4"/>
      <c r="E612" s="4"/>
      <c r="F612" s="4"/>
      <c r="G612" s="4"/>
      <c r="H612" s="4"/>
      <c r="I612" s="4"/>
    </row>
    <row r="613" spans="1:9" ht="15.75">
      <c r="A613" s="4"/>
      <c r="B613" s="4"/>
      <c r="C613" s="4"/>
      <c r="D613" s="4"/>
      <c r="E613" s="4"/>
      <c r="F613" s="4"/>
      <c r="G613" s="4"/>
      <c r="H613" s="4"/>
      <c r="I613" s="4"/>
    </row>
    <row r="614" spans="1:9" ht="15.75">
      <c r="A614" s="4"/>
      <c r="B614" s="4"/>
      <c r="C614" s="4"/>
      <c r="D614" s="4"/>
      <c r="E614" s="4"/>
      <c r="F614" s="4"/>
      <c r="G614" s="4"/>
      <c r="H614" s="4"/>
      <c r="I614" s="4"/>
    </row>
    <row r="615" spans="1:9" ht="15.75">
      <c r="A615" s="4"/>
      <c r="B615" s="4"/>
      <c r="C615" s="4"/>
      <c r="D615" s="4"/>
      <c r="E615" s="4"/>
      <c r="F615" s="4"/>
      <c r="G615" s="4"/>
      <c r="H615" s="4"/>
      <c r="I615" s="4"/>
    </row>
    <row r="616" spans="1:9" ht="15.75">
      <c r="A616" s="4"/>
      <c r="B616" s="4"/>
      <c r="C616" s="4"/>
      <c r="D616" s="4"/>
      <c r="E616" s="4"/>
      <c r="F616" s="4"/>
      <c r="G616" s="4"/>
      <c r="H616" s="4"/>
      <c r="I616" s="4"/>
    </row>
    <row r="617" spans="1:9" ht="15.75">
      <c r="A617" s="4"/>
      <c r="B617" s="4"/>
      <c r="C617" s="4"/>
      <c r="D617" s="4"/>
      <c r="E617" s="4"/>
      <c r="F617" s="4"/>
      <c r="G617" s="4"/>
      <c r="H617" s="4"/>
      <c r="I617" s="4"/>
    </row>
    <row r="618" spans="1:9" ht="15.75">
      <c r="A618" s="4"/>
      <c r="B618" s="4"/>
      <c r="C618" s="4"/>
      <c r="D618" s="4"/>
      <c r="E618" s="4"/>
      <c r="F618" s="4"/>
      <c r="G618" s="4"/>
      <c r="H618" s="4"/>
      <c r="I618" s="4"/>
    </row>
    <row r="619" spans="1:9" ht="15.75">
      <c r="A619" s="4"/>
      <c r="B619" s="4"/>
      <c r="C619" s="4"/>
      <c r="D619" s="4"/>
      <c r="E619" s="4"/>
      <c r="F619" s="4"/>
      <c r="G619" s="4"/>
      <c r="H619" s="4"/>
      <c r="I619" s="4"/>
    </row>
    <row r="620" spans="1:9" ht="15.75">
      <c r="A620" s="4"/>
      <c r="B620" s="4"/>
      <c r="C620" s="4"/>
      <c r="D620" s="4"/>
      <c r="E620" s="4"/>
      <c r="F620" s="4"/>
      <c r="G620" s="4"/>
      <c r="H620" s="4"/>
      <c r="I620" s="4"/>
    </row>
    <row r="621" spans="1:9" ht="15.75">
      <c r="A621" s="4"/>
      <c r="B621" s="4"/>
      <c r="C621" s="4"/>
      <c r="D621" s="4"/>
      <c r="E621" s="4"/>
      <c r="F621" s="4"/>
      <c r="G621" s="4"/>
      <c r="H621" s="4"/>
      <c r="I621" s="4"/>
    </row>
    <row r="622" spans="1:9" ht="15.75">
      <c r="A622" s="4"/>
      <c r="B622" s="4"/>
      <c r="C622" s="4"/>
      <c r="D622" s="4"/>
      <c r="E622" s="4"/>
      <c r="F622" s="4"/>
      <c r="G622" s="4"/>
      <c r="H622" s="4"/>
      <c r="I622" s="4"/>
    </row>
    <row r="623" spans="1:9" ht="15.75">
      <c r="A623" s="4"/>
      <c r="B623" s="4"/>
      <c r="C623" s="4"/>
      <c r="D623" s="4"/>
      <c r="E623" s="4"/>
      <c r="F623" s="4"/>
      <c r="G623" s="4"/>
      <c r="H623" s="4"/>
      <c r="I623" s="4"/>
    </row>
    <row r="624" spans="1:9" ht="15.75">
      <c r="A624" s="4"/>
      <c r="B624" s="4"/>
      <c r="C624" s="4"/>
      <c r="D624" s="4"/>
      <c r="E624" s="4"/>
      <c r="F624" s="4"/>
      <c r="G624" s="4"/>
      <c r="H624" s="4"/>
      <c r="I624" s="4"/>
    </row>
    <row r="625" spans="1:9" ht="15.75">
      <c r="A625" s="4"/>
      <c r="B625" s="4"/>
      <c r="C625" s="4"/>
      <c r="D625" s="4"/>
      <c r="E625" s="4"/>
      <c r="F625" s="4"/>
      <c r="G625" s="4"/>
      <c r="H625" s="4"/>
      <c r="I625" s="4"/>
    </row>
    <row r="626" spans="1:9" ht="15.75">
      <c r="A626" s="4"/>
      <c r="B626" s="4"/>
      <c r="C626" s="4"/>
      <c r="D626" s="4"/>
      <c r="E626" s="4"/>
      <c r="F626" s="4"/>
      <c r="G626" s="4"/>
      <c r="H626" s="4"/>
      <c r="I626" s="4"/>
    </row>
    <row r="627" spans="1:9" ht="15.75">
      <c r="A627" s="4"/>
      <c r="B627" s="4"/>
      <c r="C627" s="4"/>
      <c r="D627" s="4"/>
      <c r="E627" s="4"/>
      <c r="F627" s="4"/>
      <c r="G627" s="4"/>
      <c r="H627" s="4"/>
      <c r="I627" s="4"/>
    </row>
    <row r="628" spans="1:9" ht="15.75">
      <c r="A628" s="4"/>
      <c r="B628" s="4"/>
      <c r="C628" s="4"/>
      <c r="D628" s="4"/>
      <c r="E628" s="4"/>
      <c r="F628" s="4"/>
      <c r="G628" s="4"/>
      <c r="H628" s="4"/>
      <c r="I628" s="4"/>
    </row>
    <row r="629" spans="1:9" ht="15.75">
      <c r="A629" s="4"/>
      <c r="B629" s="4"/>
      <c r="C629" s="4"/>
      <c r="D629" s="4"/>
      <c r="E629" s="4"/>
      <c r="F629" s="4"/>
      <c r="G629" s="4"/>
      <c r="H629" s="4"/>
      <c r="I629" s="4"/>
    </row>
    <row r="630" spans="1:9" ht="15.75">
      <c r="A630" s="4"/>
      <c r="B630" s="4"/>
      <c r="C630" s="4"/>
      <c r="D630" s="4"/>
      <c r="E630" s="4"/>
      <c r="F630" s="4"/>
      <c r="G630" s="4"/>
      <c r="H630" s="4"/>
      <c r="I630" s="4"/>
    </row>
    <row r="631" spans="1:9" ht="15.75">
      <c r="A631" s="4"/>
      <c r="B631" s="4"/>
      <c r="C631" s="4"/>
      <c r="D631" s="4"/>
      <c r="E631" s="4"/>
      <c r="F631" s="4"/>
      <c r="G631" s="4"/>
      <c r="H631" s="4"/>
      <c r="I631" s="4"/>
    </row>
    <row r="632" spans="1:9" ht="15.75">
      <c r="A632" s="4"/>
      <c r="B632" s="4"/>
      <c r="C632" s="4"/>
      <c r="D632" s="4"/>
      <c r="E632" s="4"/>
      <c r="F632" s="4"/>
      <c r="G632" s="4"/>
      <c r="H632" s="4"/>
      <c r="I632" s="4"/>
    </row>
    <row r="633" spans="1:9" ht="15.75">
      <c r="A633" s="4"/>
      <c r="B633" s="4"/>
      <c r="C633" s="4"/>
      <c r="D633" s="4"/>
      <c r="E633" s="4"/>
      <c r="F633" s="4"/>
      <c r="G633" s="4"/>
      <c r="H633" s="4"/>
      <c r="I633" s="4"/>
    </row>
    <row r="634" spans="1:9" ht="15.75">
      <c r="A634" s="4"/>
      <c r="B634" s="4"/>
      <c r="C634" s="4"/>
      <c r="D634" s="4"/>
      <c r="E634" s="4"/>
      <c r="F634" s="4"/>
      <c r="G634" s="4"/>
      <c r="H634" s="4"/>
      <c r="I634" s="4"/>
    </row>
    <row r="635" spans="1:9" ht="15.75">
      <c r="A635" s="4"/>
      <c r="B635" s="4"/>
      <c r="C635" s="4"/>
      <c r="D635" s="4"/>
      <c r="E635" s="4"/>
      <c r="F635" s="4"/>
      <c r="G635" s="4"/>
      <c r="H635" s="4"/>
      <c r="I635" s="4"/>
    </row>
    <row r="636" spans="1:9" ht="15.75">
      <c r="A636" s="4"/>
      <c r="B636" s="4"/>
      <c r="C636" s="4"/>
      <c r="D636" s="4"/>
      <c r="E636" s="4"/>
      <c r="F636" s="4"/>
      <c r="G636" s="4"/>
      <c r="H636" s="4"/>
      <c r="I636" s="4"/>
    </row>
    <row r="637" spans="1:9" ht="15.75">
      <c r="A637" s="4"/>
      <c r="B637" s="4"/>
      <c r="C637" s="4"/>
      <c r="D637" s="4"/>
      <c r="E637" s="4"/>
      <c r="F637" s="4"/>
      <c r="G637" s="4"/>
      <c r="H637" s="4"/>
      <c r="I637" s="4"/>
    </row>
    <row r="638" spans="1:9" ht="15.75">
      <c r="A638" s="4"/>
      <c r="B638" s="4"/>
      <c r="C638" s="4"/>
      <c r="D638" s="4"/>
      <c r="E638" s="4"/>
      <c r="F638" s="4"/>
      <c r="G638" s="4"/>
      <c r="H638" s="4"/>
      <c r="I638" s="4"/>
    </row>
    <row r="639" spans="1:9" ht="15.75">
      <c r="A639" s="4"/>
      <c r="B639" s="4"/>
      <c r="C639" s="4"/>
      <c r="D639" s="4"/>
      <c r="E639" s="4"/>
      <c r="F639" s="4"/>
      <c r="G639" s="4"/>
      <c r="H639" s="4"/>
      <c r="I639" s="4"/>
    </row>
    <row r="640" spans="1:9" ht="15.75">
      <c r="A640" s="4"/>
      <c r="B640" s="4"/>
      <c r="C640" s="4"/>
      <c r="D640" s="4"/>
      <c r="E640" s="4"/>
      <c r="F640" s="4"/>
      <c r="G640" s="4"/>
      <c r="H640" s="4"/>
      <c r="I640" s="4"/>
    </row>
    <row r="641" spans="1:9" ht="15.75">
      <c r="A641" s="4"/>
      <c r="B641" s="4"/>
      <c r="C641" s="4"/>
      <c r="D641" s="4"/>
      <c r="E641" s="4"/>
      <c r="F641" s="4"/>
      <c r="G641" s="4"/>
      <c r="H641" s="4"/>
      <c r="I641" s="4"/>
    </row>
    <row r="642" spans="1:9" ht="15.75">
      <c r="A642" s="4"/>
      <c r="B642" s="4"/>
      <c r="C642" s="4"/>
      <c r="D642" s="4"/>
      <c r="E642" s="4"/>
      <c r="F642" s="4"/>
      <c r="G642" s="4"/>
      <c r="H642" s="4"/>
      <c r="I642" s="4"/>
    </row>
    <row r="643" spans="1:9" ht="15.75">
      <c r="A643" s="4"/>
      <c r="B643" s="4"/>
      <c r="C643" s="4"/>
      <c r="D643" s="4"/>
      <c r="E643" s="4"/>
      <c r="F643" s="4"/>
      <c r="G643" s="4"/>
      <c r="H643" s="4"/>
      <c r="I643" s="4"/>
    </row>
    <row r="644" spans="1:9" ht="15.75">
      <c r="A644" s="4"/>
      <c r="B644" s="4"/>
      <c r="C644" s="4"/>
      <c r="D644" s="4"/>
      <c r="E644" s="4"/>
      <c r="F644" s="4"/>
      <c r="G644" s="4"/>
      <c r="H644" s="4"/>
      <c r="I644" s="4"/>
    </row>
    <row r="645" spans="1:9" ht="15.75">
      <c r="A645" s="4"/>
      <c r="B645" s="4"/>
      <c r="C645" s="4"/>
      <c r="D645" s="4"/>
      <c r="E645" s="4"/>
      <c r="F645" s="4"/>
      <c r="G645" s="4"/>
      <c r="H645" s="4"/>
      <c r="I645" s="4"/>
    </row>
    <row r="646" spans="1:9" ht="15.75">
      <c r="A646" s="4"/>
      <c r="B646" s="4"/>
      <c r="C646" s="4"/>
      <c r="D646" s="4"/>
      <c r="E646" s="4"/>
      <c r="F646" s="4"/>
      <c r="G646" s="4"/>
      <c r="H646" s="4"/>
      <c r="I646" s="4"/>
    </row>
    <row r="647" spans="1:9" ht="15.75">
      <c r="A647" s="4"/>
      <c r="B647" s="4"/>
      <c r="C647" s="4"/>
      <c r="D647" s="4"/>
      <c r="E647" s="4"/>
      <c r="F647" s="4"/>
      <c r="G647" s="4"/>
      <c r="H647" s="4"/>
      <c r="I647" s="4"/>
    </row>
    <row r="648" spans="1:9" ht="15.75">
      <c r="A648" s="4"/>
      <c r="B648" s="4"/>
      <c r="C648" s="4"/>
      <c r="D648" s="4"/>
      <c r="E648" s="4"/>
      <c r="F648" s="4"/>
      <c r="G648" s="4"/>
      <c r="H648" s="4"/>
      <c r="I648" s="4"/>
    </row>
    <row r="649" spans="1:9" ht="15.75">
      <c r="A649" s="4"/>
      <c r="B649" s="4"/>
      <c r="C649" s="4"/>
      <c r="D649" s="4"/>
      <c r="E649" s="4"/>
      <c r="F649" s="4"/>
      <c r="G649" s="4"/>
      <c r="H649" s="4"/>
      <c r="I649" s="4"/>
    </row>
    <row r="650" spans="1:9" ht="15.75">
      <c r="A650" s="4"/>
      <c r="B650" s="4"/>
      <c r="C650" s="4"/>
      <c r="D650" s="4"/>
      <c r="E650" s="4"/>
      <c r="F650" s="4"/>
      <c r="G650" s="4"/>
      <c r="H650" s="4"/>
      <c r="I650" s="4"/>
    </row>
    <row r="651" spans="1:9" ht="15.75">
      <c r="A651" s="4"/>
      <c r="B651" s="4"/>
      <c r="C651" s="4"/>
      <c r="D651" s="4"/>
      <c r="E651" s="4"/>
      <c r="F651" s="4"/>
      <c r="G651" s="4"/>
      <c r="H651" s="4"/>
      <c r="I651" s="4"/>
    </row>
    <row r="652" spans="1:9" ht="15.75">
      <c r="A652" s="4"/>
      <c r="B652" s="4"/>
      <c r="C652" s="4"/>
      <c r="D652" s="4"/>
      <c r="E652" s="4"/>
      <c r="F652" s="4"/>
      <c r="G652" s="4"/>
      <c r="H652" s="4"/>
      <c r="I652" s="4"/>
    </row>
    <row r="653" spans="1:9" ht="15.75">
      <c r="A653" s="4"/>
      <c r="B653" s="4"/>
      <c r="C653" s="4"/>
      <c r="D653" s="4"/>
      <c r="E653" s="4"/>
      <c r="F653" s="4"/>
      <c r="G653" s="4"/>
      <c r="H653" s="4"/>
      <c r="I653" s="4"/>
    </row>
    <row r="654" spans="1:9" ht="15.75">
      <c r="A654" s="4"/>
      <c r="B654" s="4"/>
      <c r="C654" s="4"/>
      <c r="D654" s="4"/>
      <c r="E654" s="4"/>
      <c r="F654" s="4"/>
      <c r="G654" s="4"/>
      <c r="H654" s="4"/>
      <c r="I654" s="4"/>
    </row>
    <row r="655" spans="1:9" ht="15.75">
      <c r="A655" s="4"/>
      <c r="B655" s="4"/>
      <c r="C655" s="4"/>
      <c r="D655" s="4"/>
      <c r="E655" s="4"/>
      <c r="F655" s="4"/>
      <c r="G655" s="4"/>
      <c r="H655" s="4"/>
      <c r="I655" s="4"/>
    </row>
    <row r="656" spans="1:9" ht="15.75">
      <c r="A656" s="4"/>
      <c r="B656" s="4"/>
      <c r="C656" s="4"/>
      <c r="D656" s="4"/>
      <c r="E656" s="4"/>
      <c r="F656" s="4"/>
      <c r="G656" s="4"/>
      <c r="H656" s="4"/>
      <c r="I656" s="4"/>
    </row>
    <row r="657" spans="1:9" ht="15.75">
      <c r="A657" s="4"/>
      <c r="B657" s="4"/>
      <c r="C657" s="4"/>
      <c r="D657" s="4"/>
      <c r="E657" s="4"/>
      <c r="F657" s="4"/>
      <c r="G657" s="4"/>
      <c r="H657" s="4"/>
      <c r="I657" s="4"/>
    </row>
    <row r="658" spans="1:9" ht="15.75">
      <c r="A658" s="4"/>
      <c r="B658" s="4"/>
      <c r="C658" s="4"/>
      <c r="D658" s="4"/>
      <c r="E658" s="4"/>
      <c r="F658" s="4"/>
      <c r="G658" s="4"/>
      <c r="H658" s="4"/>
      <c r="I658" s="4"/>
    </row>
    <row r="659" spans="1:9" ht="15.75">
      <c r="A659" s="4"/>
      <c r="B659" s="4"/>
      <c r="C659" s="4"/>
      <c r="D659" s="4"/>
      <c r="E659" s="4"/>
      <c r="F659" s="4"/>
      <c r="G659" s="4"/>
      <c r="H659" s="4"/>
      <c r="I659" s="4"/>
    </row>
    <row r="660" spans="1:9" ht="15.75">
      <c r="A660" s="4"/>
      <c r="B660" s="4"/>
      <c r="C660" s="4"/>
      <c r="D660" s="4"/>
      <c r="E660" s="4"/>
      <c r="F660" s="4"/>
      <c r="G660" s="4"/>
      <c r="H660" s="4"/>
      <c r="I660" s="4"/>
    </row>
    <row r="661" spans="1:9" ht="15.75">
      <c r="A661" s="4"/>
      <c r="B661" s="4"/>
      <c r="C661" s="4"/>
      <c r="D661" s="4"/>
      <c r="E661" s="4"/>
      <c r="F661" s="4"/>
      <c r="G661" s="4"/>
      <c r="H661" s="4"/>
      <c r="I661" s="4"/>
    </row>
    <row r="662" spans="1:9" ht="15.75">
      <c r="A662" s="4"/>
      <c r="B662" s="4"/>
      <c r="C662" s="4"/>
      <c r="D662" s="4"/>
      <c r="E662" s="4"/>
      <c r="F662" s="4"/>
      <c r="G662" s="4"/>
      <c r="H662" s="4"/>
      <c r="I662" s="4"/>
    </row>
    <row r="663" spans="1:9" ht="15.75">
      <c r="A663" s="4"/>
      <c r="B663" s="4"/>
      <c r="C663" s="4"/>
      <c r="D663" s="4"/>
      <c r="E663" s="4"/>
      <c r="F663" s="4"/>
      <c r="G663" s="4"/>
      <c r="H663" s="4"/>
      <c r="I663" s="4"/>
    </row>
    <row r="664" spans="1:9" ht="15.75">
      <c r="A664" s="4"/>
      <c r="B664" s="4"/>
      <c r="C664" s="4"/>
      <c r="D664" s="4"/>
      <c r="E664" s="4"/>
      <c r="F664" s="4"/>
      <c r="G664" s="4"/>
      <c r="H664" s="4"/>
      <c r="I664" s="4"/>
    </row>
    <row r="665" spans="1:9" ht="15.75">
      <c r="A665" s="4"/>
      <c r="B665" s="4"/>
      <c r="C665" s="4"/>
      <c r="D665" s="4"/>
      <c r="E665" s="4"/>
      <c r="F665" s="4"/>
      <c r="G665" s="4"/>
      <c r="H665" s="4"/>
      <c r="I665" s="4"/>
    </row>
    <row r="666" spans="1:9" ht="15.75">
      <c r="A666" s="4"/>
      <c r="B666" s="4"/>
      <c r="C666" s="4"/>
      <c r="D666" s="4"/>
      <c r="E666" s="4"/>
      <c r="F666" s="4"/>
      <c r="G666" s="4"/>
      <c r="H666" s="4"/>
      <c r="I666" s="4"/>
    </row>
    <row r="667" spans="1:9" ht="15.75">
      <c r="A667" s="4"/>
      <c r="B667" s="4"/>
      <c r="C667" s="4"/>
      <c r="D667" s="4"/>
      <c r="E667" s="4"/>
      <c r="F667" s="4"/>
      <c r="G667" s="4"/>
      <c r="H667" s="4"/>
      <c r="I667" s="4"/>
    </row>
    <row r="668" spans="1:9" ht="15.75">
      <c r="A668" s="4"/>
      <c r="B668" s="4"/>
      <c r="C668" s="4"/>
      <c r="D668" s="4"/>
      <c r="E668" s="4"/>
      <c r="F668" s="4"/>
      <c r="G668" s="4"/>
      <c r="H668" s="4"/>
      <c r="I668" s="4"/>
    </row>
    <row r="669" spans="1:9" ht="15.75">
      <c r="A669" s="4"/>
      <c r="B669" s="4"/>
      <c r="C669" s="4"/>
      <c r="D669" s="4"/>
      <c r="E669" s="4"/>
      <c r="F669" s="4"/>
      <c r="G669" s="4"/>
      <c r="H669" s="4"/>
      <c r="I669" s="4"/>
    </row>
    <row r="670" spans="1:9" ht="15.75">
      <c r="A670" s="4"/>
      <c r="B670" s="4"/>
      <c r="C670" s="4"/>
      <c r="D670" s="4"/>
      <c r="E670" s="4"/>
      <c r="F670" s="4"/>
      <c r="G670" s="4"/>
      <c r="H670" s="4"/>
      <c r="I670" s="4"/>
    </row>
    <row r="671" spans="1:9" ht="15.75">
      <c r="A671" s="4"/>
      <c r="B671" s="4"/>
      <c r="C671" s="4"/>
      <c r="D671" s="4"/>
      <c r="E671" s="4"/>
      <c r="F671" s="4"/>
      <c r="G671" s="4"/>
      <c r="H671" s="4"/>
      <c r="I671" s="4"/>
    </row>
    <row r="672" spans="1:9" ht="15.75">
      <c r="A672" s="4"/>
      <c r="B672" s="4"/>
      <c r="C672" s="4"/>
      <c r="D672" s="4"/>
      <c r="E672" s="4"/>
      <c r="F672" s="4"/>
      <c r="G672" s="4"/>
      <c r="H672" s="4"/>
      <c r="I672" s="4"/>
    </row>
    <row r="673" spans="1:9" ht="15.75">
      <c r="A673" s="4"/>
      <c r="B673" s="4"/>
      <c r="C673" s="4"/>
      <c r="D673" s="4"/>
      <c r="E673" s="4"/>
      <c r="F673" s="4"/>
      <c r="G673" s="4"/>
      <c r="H673" s="4"/>
      <c r="I673" s="4"/>
    </row>
    <row r="674" spans="1:9" ht="15.75">
      <c r="A674" s="4"/>
      <c r="B674" s="4"/>
      <c r="C674" s="4"/>
      <c r="D674" s="4"/>
      <c r="E674" s="4"/>
      <c r="F674" s="4"/>
      <c r="G674" s="4"/>
      <c r="H674" s="4"/>
      <c r="I674" s="4"/>
    </row>
    <row r="675" spans="1:9" ht="15.75">
      <c r="A675" s="4"/>
      <c r="B675" s="4"/>
      <c r="C675" s="4"/>
      <c r="D675" s="4"/>
      <c r="E675" s="4"/>
      <c r="F675" s="4"/>
      <c r="G675" s="4"/>
      <c r="H675" s="4"/>
      <c r="I675" s="4"/>
    </row>
    <row r="676" spans="1:9" ht="15.75">
      <c r="A676" s="4"/>
      <c r="B676" s="4"/>
      <c r="C676" s="4"/>
      <c r="D676" s="4"/>
      <c r="E676" s="4"/>
      <c r="F676" s="4"/>
      <c r="G676" s="4"/>
      <c r="H676" s="4"/>
      <c r="I676" s="4"/>
    </row>
    <row r="677" spans="1:9" ht="15.75">
      <c r="A677" s="4"/>
      <c r="B677" s="4"/>
      <c r="C677" s="4"/>
      <c r="D677" s="4"/>
      <c r="E677" s="4"/>
      <c r="F677" s="4"/>
      <c r="G677" s="4"/>
      <c r="H677" s="4"/>
      <c r="I677" s="4"/>
    </row>
    <row r="678" spans="1:9" ht="15.75">
      <c r="A678" s="4"/>
      <c r="B678" s="4"/>
      <c r="C678" s="4"/>
      <c r="D678" s="4"/>
      <c r="E678" s="4"/>
      <c r="F678" s="4"/>
      <c r="G678" s="4"/>
      <c r="H678" s="4"/>
      <c r="I678" s="4"/>
    </row>
    <row r="679" spans="1:9" ht="15.75">
      <c r="A679" s="4"/>
      <c r="B679" s="4"/>
      <c r="C679" s="4"/>
      <c r="D679" s="4"/>
      <c r="E679" s="4"/>
      <c r="F679" s="4"/>
      <c r="G679" s="4"/>
      <c r="H679" s="4"/>
      <c r="I679" s="4"/>
    </row>
    <row r="680" spans="1:9" ht="15.75">
      <c r="A680" s="4"/>
      <c r="B680" s="4"/>
      <c r="C680" s="4"/>
      <c r="D680" s="4"/>
      <c r="E680" s="4"/>
      <c r="F680" s="4"/>
      <c r="G680" s="4"/>
      <c r="H680" s="4"/>
      <c r="I680" s="4"/>
    </row>
    <row r="681" spans="1:9" ht="15.75">
      <c r="A681" s="4"/>
      <c r="B681" s="4"/>
      <c r="C681" s="4"/>
      <c r="D681" s="4"/>
      <c r="E681" s="4"/>
      <c r="F681" s="4"/>
      <c r="G681" s="4"/>
      <c r="H681" s="4"/>
      <c r="I681" s="4"/>
    </row>
    <row r="682" spans="1:9" ht="15.75">
      <c r="A682" s="4"/>
      <c r="B682" s="4"/>
      <c r="C682" s="4"/>
      <c r="D682" s="4"/>
      <c r="E682" s="4"/>
      <c r="F682" s="4"/>
      <c r="G682" s="4"/>
      <c r="H682" s="4"/>
      <c r="I682" s="4"/>
    </row>
    <row r="683" spans="1:9" ht="15.75">
      <c r="A683" s="4"/>
      <c r="B683" s="4"/>
      <c r="C683" s="4"/>
      <c r="D683" s="4"/>
      <c r="E683" s="4"/>
      <c r="F683" s="4"/>
      <c r="G683" s="4"/>
      <c r="H683" s="4"/>
      <c r="I683" s="4"/>
    </row>
    <row r="684" spans="1:9" ht="15.75">
      <c r="A684" s="4"/>
      <c r="B684" s="4"/>
      <c r="C684" s="4"/>
      <c r="D684" s="4"/>
      <c r="E684" s="4"/>
      <c r="F684" s="4"/>
      <c r="G684" s="4"/>
      <c r="H684" s="4"/>
      <c r="I684" s="4"/>
    </row>
    <row r="685" spans="1:9" ht="15.75">
      <c r="A685" s="4"/>
      <c r="B685" s="4"/>
      <c r="C685" s="4"/>
      <c r="D685" s="4"/>
      <c r="E685" s="4"/>
      <c r="F685" s="4"/>
      <c r="G685" s="4"/>
      <c r="H685" s="4"/>
      <c r="I685" s="4"/>
    </row>
    <row r="686" spans="1:9" ht="15.75">
      <c r="A686" s="4"/>
      <c r="B686" s="4"/>
      <c r="C686" s="4"/>
      <c r="D686" s="4"/>
      <c r="E686" s="4"/>
      <c r="F686" s="4"/>
      <c r="G686" s="4"/>
      <c r="H686" s="4"/>
      <c r="I686" s="4"/>
    </row>
    <row r="687" spans="1:9" ht="15.75">
      <c r="A687" s="4"/>
      <c r="B687" s="4"/>
      <c r="C687" s="4"/>
      <c r="D687" s="4"/>
      <c r="E687" s="4"/>
      <c r="F687" s="4"/>
      <c r="G687" s="4"/>
      <c r="H687" s="4"/>
      <c r="I687" s="4"/>
    </row>
    <row r="688" spans="1:9" ht="15.75">
      <c r="A688" s="4"/>
      <c r="B688" s="4"/>
      <c r="C688" s="4"/>
      <c r="D688" s="4"/>
      <c r="E688" s="4"/>
      <c r="F688" s="4"/>
      <c r="G688" s="4"/>
      <c r="H688" s="4"/>
      <c r="I688" s="4"/>
    </row>
    <row r="689" spans="1:9" ht="15.75">
      <c r="A689" s="4"/>
      <c r="B689" s="4"/>
      <c r="C689" s="4"/>
      <c r="D689" s="4"/>
      <c r="E689" s="4"/>
      <c r="F689" s="4"/>
      <c r="G689" s="4"/>
      <c r="H689" s="4"/>
      <c r="I689" s="4"/>
    </row>
    <row r="690" spans="1:9" ht="15.75">
      <c r="A690" s="4"/>
      <c r="B690" s="4"/>
      <c r="C690" s="4"/>
      <c r="D690" s="4"/>
      <c r="E690" s="4"/>
      <c r="F690" s="4"/>
      <c r="G690" s="4"/>
      <c r="H690" s="4"/>
      <c r="I690" s="4"/>
    </row>
    <row r="691" spans="1:9" ht="15.75">
      <c r="A691" s="4"/>
      <c r="B691" s="4"/>
      <c r="C691" s="4"/>
      <c r="D691" s="4"/>
      <c r="E691" s="4"/>
      <c r="F691" s="4"/>
      <c r="G691" s="4"/>
      <c r="H691" s="4"/>
      <c r="I691" s="4"/>
    </row>
    <row r="692" spans="1:9" ht="15.75">
      <c r="A692" s="4"/>
      <c r="B692" s="4"/>
      <c r="C692" s="4"/>
      <c r="D692" s="4"/>
      <c r="E692" s="4"/>
      <c r="F692" s="4"/>
      <c r="G692" s="4"/>
      <c r="H692" s="4"/>
      <c r="I692" s="4"/>
    </row>
    <row r="693" spans="1:9" ht="15.75">
      <c r="A693" s="4"/>
      <c r="B693" s="4"/>
      <c r="C693" s="4"/>
      <c r="D693" s="4"/>
      <c r="E693" s="4"/>
      <c r="F693" s="4"/>
      <c r="G693" s="4"/>
      <c r="H693" s="4"/>
      <c r="I693" s="4"/>
    </row>
    <row r="694" spans="1:9" ht="15.75">
      <c r="A694" s="4"/>
      <c r="B694" s="4"/>
      <c r="C694" s="4"/>
      <c r="D694" s="4"/>
      <c r="E694" s="4"/>
      <c r="F694" s="4"/>
      <c r="G694" s="4"/>
      <c r="H694" s="4"/>
      <c r="I694" s="4"/>
    </row>
    <row r="695" spans="1:9" ht="15.75">
      <c r="A695" s="4"/>
      <c r="B695" s="4"/>
      <c r="C695" s="4"/>
      <c r="D695" s="4"/>
      <c r="E695" s="4"/>
      <c r="F695" s="4"/>
      <c r="G695" s="4"/>
      <c r="H695" s="4"/>
      <c r="I695" s="4"/>
    </row>
    <row r="696" spans="1:9" ht="15.75">
      <c r="A696" s="4"/>
      <c r="B696" s="4"/>
      <c r="C696" s="4"/>
      <c r="D696" s="4"/>
      <c r="E696" s="4"/>
      <c r="F696" s="4"/>
      <c r="G696" s="4"/>
      <c r="H696" s="4"/>
      <c r="I696" s="4"/>
    </row>
    <row r="697" spans="1:9" ht="15.75">
      <c r="A697" s="4"/>
      <c r="B697" s="4"/>
      <c r="C697" s="4"/>
      <c r="D697" s="4"/>
      <c r="E697" s="4"/>
      <c r="F697" s="4"/>
      <c r="G697" s="4"/>
      <c r="H697" s="4"/>
      <c r="I697" s="4"/>
    </row>
    <row r="698" spans="1:9" ht="15.75">
      <c r="A698" s="4"/>
      <c r="B698" s="4"/>
      <c r="C698" s="4"/>
      <c r="D698" s="4"/>
      <c r="E698" s="4"/>
      <c r="F698" s="4"/>
      <c r="G698" s="4"/>
      <c r="H698" s="4"/>
      <c r="I698" s="4"/>
    </row>
    <row r="699" spans="1:9" ht="15.75">
      <c r="A699" s="4"/>
      <c r="B699" s="4"/>
      <c r="C699" s="4"/>
      <c r="D699" s="4"/>
      <c r="E699" s="4"/>
      <c r="F699" s="4"/>
      <c r="G699" s="4"/>
      <c r="H699" s="4"/>
      <c r="I699" s="4"/>
    </row>
    <row r="700" spans="1:9" ht="15.75">
      <c r="A700" s="4"/>
      <c r="B700" s="4"/>
      <c r="C700" s="4"/>
      <c r="D700" s="4"/>
      <c r="E700" s="4"/>
      <c r="F700" s="4"/>
      <c r="G700" s="4"/>
      <c r="H700" s="4"/>
      <c r="I700" s="4"/>
    </row>
    <row r="701" spans="1:9" ht="15.75">
      <c r="A701" s="4"/>
      <c r="B701" s="4"/>
      <c r="C701" s="4"/>
      <c r="D701" s="4"/>
      <c r="E701" s="4"/>
      <c r="F701" s="4"/>
      <c r="G701" s="4"/>
      <c r="H701" s="4"/>
      <c r="I701" s="4"/>
    </row>
    <row r="702" spans="1:9" ht="15.75">
      <c r="A702" s="4"/>
      <c r="B702" s="4"/>
      <c r="C702" s="4"/>
      <c r="D702" s="4"/>
      <c r="E702" s="4"/>
      <c r="F702" s="4"/>
      <c r="G702" s="4"/>
      <c r="H702" s="4"/>
      <c r="I702" s="4"/>
    </row>
    <row r="703" spans="1:9" ht="15.75">
      <c r="A703" s="4"/>
      <c r="B703" s="4"/>
      <c r="C703" s="4"/>
      <c r="D703" s="4"/>
      <c r="E703" s="4"/>
      <c r="F703" s="4"/>
      <c r="G703" s="4"/>
      <c r="H703" s="4"/>
      <c r="I703" s="4"/>
    </row>
    <row r="704" spans="1:9" ht="15.75">
      <c r="A704" s="4"/>
      <c r="B704" s="4"/>
      <c r="C704" s="4"/>
      <c r="D704" s="4"/>
      <c r="E704" s="4"/>
      <c r="F704" s="4"/>
      <c r="G704" s="4"/>
      <c r="H704" s="4"/>
      <c r="I704" s="4"/>
    </row>
    <row r="705" spans="1:9" ht="15.75">
      <c r="A705" s="4"/>
      <c r="B705" s="4"/>
      <c r="C705" s="4"/>
      <c r="D705" s="4"/>
      <c r="E705" s="4"/>
      <c r="F705" s="4"/>
      <c r="G705" s="4"/>
      <c r="H705" s="4"/>
      <c r="I705" s="4"/>
    </row>
    <row r="706" spans="1:9" ht="15.75">
      <c r="A706" s="4"/>
      <c r="B706" s="4"/>
      <c r="C706" s="4"/>
      <c r="D706" s="4"/>
      <c r="E706" s="4"/>
      <c r="F706" s="4"/>
      <c r="G706" s="4"/>
      <c r="H706" s="4"/>
      <c r="I706" s="4"/>
    </row>
    <row r="707" spans="1:9" ht="15.75">
      <c r="A707" s="4"/>
      <c r="B707" s="4"/>
      <c r="C707" s="4"/>
      <c r="D707" s="4"/>
      <c r="E707" s="4"/>
      <c r="F707" s="4"/>
      <c r="G707" s="4"/>
      <c r="H707" s="4"/>
      <c r="I707" s="4"/>
    </row>
    <row r="708" spans="1:9" ht="15.75">
      <c r="A708" s="4"/>
      <c r="B708" s="4"/>
      <c r="C708" s="4"/>
      <c r="D708" s="4"/>
      <c r="E708" s="4"/>
      <c r="F708" s="4"/>
      <c r="G708" s="4"/>
      <c r="H708" s="4"/>
      <c r="I708" s="4"/>
    </row>
    <row r="709" spans="1:9" ht="15.75">
      <c r="A709" s="4"/>
      <c r="B709" s="4"/>
      <c r="C709" s="4"/>
      <c r="D709" s="4"/>
      <c r="E709" s="4"/>
      <c r="F709" s="4"/>
      <c r="G709" s="4"/>
      <c r="H709" s="4"/>
      <c r="I709" s="4"/>
    </row>
    <row r="710" spans="1:9" ht="15.75">
      <c r="A710" s="4"/>
      <c r="B710" s="4"/>
      <c r="C710" s="4"/>
      <c r="D710" s="4"/>
      <c r="E710" s="4"/>
      <c r="F710" s="4"/>
      <c r="G710" s="4"/>
      <c r="H710" s="4"/>
      <c r="I710" s="4"/>
    </row>
    <row r="711" spans="1:9" ht="15.75">
      <c r="A711" s="4"/>
      <c r="B711" s="4"/>
      <c r="C711" s="4"/>
      <c r="D711" s="4"/>
      <c r="E711" s="4"/>
      <c r="F711" s="4"/>
      <c r="G711" s="4"/>
      <c r="H711" s="4"/>
      <c r="I711" s="4"/>
    </row>
    <row r="712" spans="1:9" ht="15.75">
      <c r="A712" s="4"/>
      <c r="B712" s="4"/>
      <c r="C712" s="4"/>
      <c r="D712" s="4"/>
      <c r="E712" s="4"/>
      <c r="F712" s="4"/>
      <c r="G712" s="4"/>
      <c r="H712" s="4"/>
      <c r="I712" s="4"/>
    </row>
    <row r="713" spans="1:9" ht="15.75">
      <c r="A713" s="4"/>
      <c r="B713" s="4"/>
      <c r="C713" s="4"/>
      <c r="D713" s="4"/>
      <c r="E713" s="4"/>
      <c r="F713" s="4"/>
      <c r="G713" s="4"/>
      <c r="H713" s="4"/>
      <c r="I713" s="4"/>
    </row>
    <row r="714" spans="1:9" ht="15.75">
      <c r="A714" s="4"/>
      <c r="B714" s="4"/>
      <c r="C714" s="4"/>
      <c r="D714" s="4"/>
      <c r="E714" s="4"/>
      <c r="F714" s="4"/>
      <c r="G714" s="4"/>
      <c r="H714" s="4"/>
      <c r="I714" s="4"/>
    </row>
    <row r="715" spans="1:9" ht="15.75">
      <c r="A715" s="4"/>
      <c r="B715" s="4"/>
      <c r="C715" s="4"/>
      <c r="D715" s="4"/>
      <c r="E715" s="4"/>
      <c r="F715" s="4"/>
      <c r="G715" s="4"/>
      <c r="H715" s="4"/>
      <c r="I715" s="4"/>
    </row>
    <row r="716" spans="1:9" ht="15.75">
      <c r="A716" s="4"/>
      <c r="B716" s="4"/>
      <c r="C716" s="4"/>
      <c r="D716" s="4"/>
      <c r="E716" s="4"/>
      <c r="F716" s="4"/>
      <c r="G716" s="4"/>
      <c r="H716" s="4"/>
      <c r="I716" s="4"/>
    </row>
    <row r="717" spans="1:9" ht="15.75">
      <c r="A717" s="4"/>
      <c r="B717" s="4"/>
      <c r="C717" s="4"/>
      <c r="D717" s="4"/>
      <c r="E717" s="4"/>
      <c r="F717" s="4"/>
      <c r="G717" s="4"/>
      <c r="H717" s="4"/>
      <c r="I717" s="4"/>
    </row>
    <row r="718" spans="1:9" ht="15.75">
      <c r="A718" s="4"/>
      <c r="B718" s="4"/>
      <c r="C718" s="4"/>
      <c r="D718" s="4"/>
      <c r="E718" s="4"/>
      <c r="F718" s="4"/>
      <c r="G718" s="4"/>
      <c r="H718" s="4"/>
      <c r="I718" s="4"/>
    </row>
    <row r="719" spans="1:9" ht="15.75">
      <c r="A719" s="4"/>
      <c r="B719" s="4"/>
      <c r="C719" s="4"/>
      <c r="D719" s="4"/>
      <c r="E719" s="4"/>
      <c r="F719" s="4"/>
      <c r="G719" s="4"/>
      <c r="H719" s="4"/>
      <c r="I719" s="4"/>
    </row>
    <row r="720" spans="1:9" ht="15.75">
      <c r="A720" s="4"/>
      <c r="B720" s="4"/>
      <c r="C720" s="4"/>
      <c r="D720" s="4"/>
      <c r="E720" s="4"/>
      <c r="F720" s="4"/>
      <c r="G720" s="4"/>
      <c r="H720" s="4"/>
      <c r="I720" s="4"/>
    </row>
    <row r="721" spans="1:9" ht="15.75">
      <c r="A721" s="4"/>
      <c r="B721" s="4"/>
      <c r="C721" s="4"/>
      <c r="D721" s="4"/>
      <c r="E721" s="4"/>
      <c r="F721" s="4"/>
      <c r="G721" s="4"/>
      <c r="H721" s="4"/>
      <c r="I721" s="4"/>
    </row>
    <row r="722" spans="1:9" ht="15.75">
      <c r="A722" s="4"/>
      <c r="B722" s="4"/>
      <c r="C722" s="4"/>
      <c r="D722" s="4"/>
      <c r="E722" s="4"/>
      <c r="F722" s="4"/>
      <c r="G722" s="4"/>
      <c r="H722" s="4"/>
      <c r="I722" s="4"/>
    </row>
    <row r="723" spans="1:9" ht="15.75">
      <c r="A723" s="4"/>
      <c r="B723" s="4"/>
      <c r="C723" s="4"/>
      <c r="D723" s="4"/>
      <c r="E723" s="4"/>
      <c r="F723" s="4"/>
      <c r="G723" s="4"/>
      <c r="H723" s="4"/>
      <c r="I723" s="4"/>
    </row>
    <row r="724" spans="1:9" ht="15.75">
      <c r="A724" s="4"/>
      <c r="B724" s="4"/>
      <c r="C724" s="4"/>
      <c r="D724" s="4"/>
      <c r="E724" s="4"/>
      <c r="F724" s="4"/>
      <c r="G724" s="4"/>
      <c r="H724" s="4"/>
      <c r="I724" s="4"/>
    </row>
    <row r="725" spans="1:9" ht="15.75">
      <c r="A725" s="4"/>
      <c r="B725" s="4"/>
      <c r="C725" s="4"/>
      <c r="D725" s="4"/>
      <c r="E725" s="4"/>
      <c r="F725" s="4"/>
      <c r="G725" s="4"/>
      <c r="H725" s="4"/>
      <c r="I725" s="4"/>
    </row>
    <row r="726" spans="1:9" ht="15">
      <c r="A726" s="172"/>
      <c r="B726" s="172"/>
      <c r="C726" s="172"/>
      <c r="D726" s="172"/>
      <c r="E726" s="172"/>
      <c r="F726" s="172"/>
      <c r="G726" s="172"/>
      <c r="H726" s="172"/>
      <c r="I726" s="172"/>
    </row>
    <row r="727" spans="1:9" ht="15">
      <c r="A727" s="172"/>
      <c r="B727" s="172"/>
      <c r="C727" s="172"/>
      <c r="D727" s="172"/>
      <c r="E727" s="172"/>
      <c r="F727" s="172"/>
      <c r="G727" s="172"/>
      <c r="H727" s="172"/>
      <c r="I727" s="172"/>
    </row>
    <row r="728" spans="1:9" ht="15">
      <c r="A728" s="172"/>
      <c r="B728" s="172"/>
      <c r="C728" s="172"/>
      <c r="D728" s="172"/>
      <c r="E728" s="172"/>
      <c r="F728" s="172"/>
      <c r="G728" s="172"/>
      <c r="H728" s="172"/>
      <c r="I728" s="172"/>
    </row>
    <row r="729" spans="1:9" ht="15">
      <c r="A729" s="172"/>
      <c r="B729" s="172"/>
      <c r="C729" s="172"/>
      <c r="D729" s="172"/>
      <c r="E729" s="172"/>
      <c r="F729" s="172"/>
      <c r="G729" s="172"/>
      <c r="H729" s="172"/>
      <c r="I729" s="172"/>
    </row>
    <row r="730" spans="1:9" ht="15">
      <c r="A730" s="172"/>
      <c r="B730" s="172"/>
      <c r="C730" s="172"/>
      <c r="D730" s="172"/>
      <c r="E730" s="172"/>
      <c r="F730" s="172"/>
      <c r="G730" s="172"/>
      <c r="H730" s="172"/>
      <c r="I730" s="172"/>
    </row>
    <row r="731" spans="1:9" ht="15">
      <c r="A731" s="172"/>
      <c r="B731" s="172"/>
      <c r="C731" s="172"/>
      <c r="D731" s="172"/>
      <c r="E731" s="172"/>
      <c r="F731" s="172"/>
      <c r="G731" s="172"/>
      <c r="H731" s="172"/>
      <c r="I731" s="172"/>
    </row>
    <row r="732" spans="1:9" ht="15">
      <c r="A732" s="172"/>
      <c r="B732" s="172"/>
      <c r="C732" s="172"/>
      <c r="D732" s="172"/>
      <c r="E732" s="172"/>
      <c r="F732" s="172"/>
      <c r="G732" s="172"/>
      <c r="H732" s="172"/>
      <c r="I732" s="172"/>
    </row>
    <row r="733" spans="1:9" ht="15">
      <c r="A733" s="172"/>
      <c r="B733" s="172"/>
      <c r="C733" s="172"/>
      <c r="D733" s="172"/>
      <c r="E733" s="172"/>
      <c r="F733" s="172"/>
      <c r="G733" s="172"/>
      <c r="H733" s="172"/>
      <c r="I733" s="172"/>
    </row>
    <row r="734" spans="1:9" ht="15">
      <c r="A734" s="172"/>
      <c r="B734" s="172"/>
      <c r="C734" s="172"/>
      <c r="D734" s="172"/>
      <c r="E734" s="172"/>
      <c r="F734" s="172"/>
      <c r="G734" s="172"/>
      <c r="H734" s="172"/>
      <c r="I734" s="172"/>
    </row>
    <row r="735" spans="1:9" ht="15">
      <c r="A735" s="172"/>
      <c r="B735" s="172"/>
      <c r="C735" s="172"/>
      <c r="D735" s="172"/>
      <c r="E735" s="172"/>
      <c r="F735" s="172"/>
      <c r="G735" s="172"/>
      <c r="H735" s="172"/>
      <c r="I735" s="172"/>
    </row>
    <row r="736" spans="1:9" ht="15">
      <c r="A736" s="172"/>
      <c r="B736" s="172"/>
      <c r="C736" s="172"/>
      <c r="D736" s="172"/>
      <c r="E736" s="172"/>
      <c r="F736" s="172"/>
      <c r="G736" s="172"/>
      <c r="H736" s="172"/>
      <c r="I736" s="172"/>
    </row>
    <row r="737" spans="1:9" ht="15">
      <c r="A737" s="172"/>
      <c r="B737" s="172"/>
      <c r="C737" s="172"/>
      <c r="D737" s="172"/>
      <c r="E737" s="172"/>
      <c r="F737" s="172"/>
      <c r="G737" s="172"/>
      <c r="H737" s="172"/>
      <c r="I737" s="172"/>
    </row>
    <row r="738" spans="1:9" ht="15">
      <c r="A738" s="172"/>
      <c r="B738" s="172"/>
      <c r="C738" s="172"/>
      <c r="D738" s="172"/>
      <c r="E738" s="172"/>
      <c r="F738" s="172"/>
      <c r="G738" s="172"/>
      <c r="H738" s="172"/>
      <c r="I738" s="172"/>
    </row>
    <row r="739" spans="1:9" ht="15">
      <c r="A739" s="172"/>
      <c r="B739" s="172"/>
      <c r="C739" s="172"/>
      <c r="D739" s="172"/>
      <c r="E739" s="172"/>
      <c r="F739" s="172"/>
      <c r="G739" s="172"/>
      <c r="H739" s="172"/>
      <c r="I739" s="172"/>
    </row>
    <row r="740" spans="1:9" ht="15">
      <c r="A740" s="172"/>
      <c r="B740" s="172"/>
      <c r="C740" s="172"/>
      <c r="D740" s="172"/>
      <c r="E740" s="172"/>
      <c r="F740" s="172"/>
      <c r="G740" s="172"/>
      <c r="H740" s="172"/>
      <c r="I740" s="172"/>
    </row>
    <row r="741" spans="1:9" ht="15">
      <c r="A741" s="172"/>
      <c r="B741" s="172"/>
      <c r="C741" s="172"/>
      <c r="D741" s="172"/>
      <c r="E741" s="172"/>
      <c r="F741" s="172"/>
      <c r="G741" s="172"/>
      <c r="H741" s="172"/>
      <c r="I741" s="172"/>
    </row>
    <row r="742" spans="1:9" ht="15">
      <c r="A742" s="172"/>
      <c r="B742" s="172"/>
      <c r="C742" s="172"/>
      <c r="D742" s="172"/>
      <c r="E742" s="172"/>
      <c r="F742" s="172"/>
      <c r="G742" s="172"/>
      <c r="H742" s="172"/>
      <c r="I742" s="172"/>
    </row>
    <row r="743" spans="1:9" ht="15">
      <c r="A743" s="172"/>
      <c r="B743" s="172"/>
      <c r="C743" s="172"/>
      <c r="D743" s="172"/>
      <c r="E743" s="172"/>
      <c r="F743" s="172"/>
      <c r="G743" s="172"/>
      <c r="H743" s="172"/>
      <c r="I743" s="172"/>
    </row>
    <row r="744" spans="1:9" ht="15">
      <c r="A744" s="172"/>
      <c r="B744" s="172"/>
      <c r="C744" s="172"/>
      <c r="D744" s="172"/>
      <c r="E744" s="172"/>
      <c r="F744" s="172"/>
      <c r="G744" s="172"/>
      <c r="H744" s="172"/>
      <c r="I744" s="172"/>
    </row>
    <row r="745" spans="1:9" ht="15">
      <c r="A745" s="172"/>
      <c r="B745" s="172"/>
      <c r="C745" s="172"/>
      <c r="D745" s="172"/>
      <c r="E745" s="172"/>
      <c r="F745" s="172"/>
      <c r="G745" s="172"/>
      <c r="H745" s="172"/>
      <c r="I745" s="172"/>
    </row>
    <row r="746" spans="1:9" ht="15">
      <c r="A746" s="172"/>
      <c r="B746" s="172"/>
      <c r="C746" s="172"/>
      <c r="D746" s="172"/>
      <c r="E746" s="172"/>
      <c r="F746" s="172"/>
      <c r="G746" s="172"/>
      <c r="H746" s="172"/>
      <c r="I746" s="172"/>
    </row>
    <row r="747" spans="1:9" ht="15">
      <c r="A747" s="172"/>
      <c r="B747" s="172"/>
      <c r="C747" s="172"/>
      <c r="D747" s="172"/>
      <c r="E747" s="172"/>
      <c r="F747" s="172"/>
      <c r="G747" s="172"/>
      <c r="H747" s="172"/>
      <c r="I747" s="172"/>
    </row>
    <row r="748" spans="1:9" ht="15">
      <c r="A748" s="172"/>
      <c r="B748" s="172"/>
      <c r="C748" s="172"/>
      <c r="D748" s="172"/>
      <c r="E748" s="172"/>
      <c r="F748" s="172"/>
      <c r="G748" s="172"/>
      <c r="H748" s="172"/>
      <c r="I748" s="172"/>
    </row>
    <row r="749" spans="1:9" ht="15">
      <c r="A749" s="172"/>
      <c r="B749" s="172"/>
      <c r="C749" s="172"/>
      <c r="D749" s="172"/>
      <c r="E749" s="172"/>
      <c r="F749" s="172"/>
      <c r="G749" s="172"/>
      <c r="H749" s="172"/>
      <c r="I749" s="172"/>
    </row>
    <row r="750" spans="1:9" ht="15">
      <c r="A750" s="172"/>
      <c r="B750" s="172"/>
      <c r="C750" s="172"/>
      <c r="D750" s="172"/>
      <c r="E750" s="172"/>
      <c r="F750" s="172"/>
      <c r="G750" s="172"/>
      <c r="H750" s="172"/>
      <c r="I750" s="172"/>
    </row>
    <row r="751" spans="1:9" ht="15">
      <c r="A751" s="172"/>
      <c r="B751" s="172"/>
      <c r="C751" s="172"/>
      <c r="D751" s="172"/>
      <c r="E751" s="172"/>
      <c r="F751" s="172"/>
      <c r="G751" s="172"/>
      <c r="H751" s="172"/>
      <c r="I751" s="172"/>
    </row>
    <row r="752" spans="1:9" ht="15">
      <c r="A752" s="172"/>
      <c r="B752" s="172"/>
      <c r="C752" s="172"/>
      <c r="D752" s="172"/>
      <c r="E752" s="172"/>
      <c r="F752" s="172"/>
      <c r="G752" s="172"/>
      <c r="H752" s="172"/>
      <c r="I752" s="172"/>
    </row>
    <row r="753" spans="1:9" ht="15">
      <c r="A753" s="172"/>
      <c r="B753" s="172"/>
      <c r="C753" s="172"/>
      <c r="D753" s="172"/>
      <c r="E753" s="172"/>
      <c r="F753" s="172"/>
      <c r="G753" s="172"/>
      <c r="H753" s="172"/>
      <c r="I753" s="172"/>
    </row>
    <row r="754" spans="1:9" ht="15">
      <c r="A754" s="172"/>
      <c r="B754" s="172"/>
      <c r="C754" s="172"/>
      <c r="D754" s="172"/>
      <c r="E754" s="172"/>
      <c r="F754" s="172"/>
      <c r="G754" s="172"/>
      <c r="H754" s="172"/>
      <c r="I754" s="172"/>
    </row>
    <row r="755" spans="1:9" ht="15">
      <c r="A755" s="172"/>
      <c r="B755" s="172"/>
      <c r="C755" s="172"/>
      <c r="D755" s="172"/>
      <c r="E755" s="172"/>
      <c r="F755" s="172"/>
      <c r="G755" s="172"/>
      <c r="H755" s="172"/>
      <c r="I755" s="172"/>
    </row>
    <row r="756" spans="1:9" ht="15">
      <c r="A756" s="172"/>
      <c r="B756" s="172"/>
      <c r="C756" s="172"/>
      <c r="D756" s="172"/>
      <c r="E756" s="172"/>
      <c r="F756" s="172"/>
      <c r="G756" s="172"/>
      <c r="H756" s="172"/>
      <c r="I756" s="172"/>
    </row>
    <row r="757" spans="1:9" ht="15">
      <c r="A757" s="172"/>
      <c r="B757" s="172"/>
      <c r="C757" s="172"/>
      <c r="D757" s="172"/>
      <c r="E757" s="172"/>
      <c r="F757" s="172"/>
      <c r="G757" s="172"/>
      <c r="H757" s="172"/>
      <c r="I757" s="172"/>
    </row>
    <row r="758" spans="1:9" ht="15">
      <c r="A758" s="172"/>
      <c r="B758" s="172"/>
      <c r="C758" s="172"/>
      <c r="D758" s="172"/>
      <c r="E758" s="172"/>
      <c r="F758" s="172"/>
      <c r="G758" s="172"/>
      <c r="H758" s="172"/>
      <c r="I758" s="172"/>
    </row>
    <row r="759" spans="1:9" ht="15">
      <c r="A759" s="172"/>
      <c r="B759" s="172"/>
      <c r="C759" s="172"/>
      <c r="D759" s="172"/>
      <c r="E759" s="172"/>
      <c r="F759" s="172"/>
      <c r="G759" s="172"/>
      <c r="H759" s="172"/>
      <c r="I759" s="172"/>
    </row>
    <row r="760" spans="1:9" ht="15">
      <c r="A760" s="172"/>
      <c r="B760" s="172"/>
      <c r="C760" s="172"/>
      <c r="D760" s="172"/>
      <c r="E760" s="172"/>
      <c r="F760" s="172"/>
      <c r="G760" s="172"/>
      <c r="H760" s="172"/>
      <c r="I760" s="172"/>
    </row>
    <row r="761" spans="1:9" ht="15">
      <c r="A761" s="172"/>
      <c r="B761" s="172"/>
      <c r="C761" s="172"/>
      <c r="D761" s="172"/>
      <c r="E761" s="172"/>
      <c r="F761" s="172"/>
      <c r="G761" s="172"/>
      <c r="H761" s="172"/>
      <c r="I761" s="172"/>
    </row>
    <row r="762" spans="1:9" ht="15">
      <c r="A762" s="172"/>
      <c r="B762" s="172"/>
      <c r="C762" s="172"/>
      <c r="D762" s="172"/>
      <c r="E762" s="172"/>
      <c r="F762" s="172"/>
      <c r="G762" s="172"/>
      <c r="H762" s="172"/>
      <c r="I762" s="172"/>
    </row>
    <row r="763" spans="1:9" ht="15">
      <c r="A763" s="172"/>
      <c r="B763" s="172"/>
      <c r="C763" s="172"/>
      <c r="D763" s="172"/>
      <c r="E763" s="172"/>
      <c r="F763" s="172"/>
      <c r="G763" s="172"/>
      <c r="H763" s="172"/>
      <c r="I763" s="172"/>
    </row>
    <row r="764" spans="1:9" ht="15">
      <c r="A764" s="17"/>
      <c r="B764" s="17"/>
      <c r="C764" s="17"/>
      <c r="D764" s="17"/>
      <c r="E764" s="17"/>
      <c r="F764" s="17"/>
      <c r="G764" s="17"/>
      <c r="H764" s="17"/>
      <c r="I764" s="17"/>
    </row>
    <row r="765" spans="1:9" ht="15">
      <c r="A765" s="17"/>
      <c r="B765" s="17"/>
      <c r="C765" s="17"/>
      <c r="D765" s="17"/>
      <c r="E765" s="17"/>
      <c r="F765" s="17"/>
      <c r="G765" s="17"/>
      <c r="H765" s="17"/>
      <c r="I765" s="17"/>
    </row>
    <row r="766" spans="1:9" ht="15">
      <c r="A766" s="17"/>
      <c r="B766" s="17"/>
      <c r="C766" s="17"/>
      <c r="D766" s="17"/>
      <c r="E766" s="17"/>
      <c r="F766" s="17"/>
      <c r="G766" s="17"/>
      <c r="H766" s="17"/>
      <c r="I766" s="17"/>
    </row>
    <row r="767" spans="1:9" ht="15">
      <c r="A767" s="17"/>
      <c r="B767" s="17"/>
      <c r="C767" s="17"/>
      <c r="D767" s="17"/>
      <c r="E767" s="17"/>
      <c r="F767" s="17"/>
      <c r="G767" s="17"/>
      <c r="H767" s="17"/>
      <c r="I767" s="17"/>
    </row>
    <row r="768" spans="1:9" ht="15">
      <c r="A768" s="17"/>
      <c r="B768" s="17"/>
      <c r="C768" s="17"/>
      <c r="D768" s="17"/>
      <c r="E768" s="17"/>
      <c r="F768" s="17"/>
      <c r="G768" s="17"/>
      <c r="H768" s="17"/>
      <c r="I768" s="17"/>
    </row>
    <row r="769" spans="1:9" ht="15">
      <c r="A769" s="17"/>
      <c r="B769" s="17"/>
      <c r="C769" s="17"/>
      <c r="D769" s="17"/>
      <c r="E769" s="17"/>
      <c r="F769" s="17"/>
      <c r="G769" s="17"/>
      <c r="H769" s="17"/>
      <c r="I769" s="17"/>
    </row>
    <row r="770" spans="1:9" ht="15">
      <c r="A770" s="17"/>
      <c r="B770" s="17"/>
      <c r="C770" s="17"/>
      <c r="D770" s="17"/>
      <c r="E770" s="17"/>
      <c r="F770" s="17"/>
      <c r="G770" s="17"/>
      <c r="H770" s="17"/>
      <c r="I770" s="17"/>
    </row>
    <row r="771" spans="1:9" ht="15">
      <c r="A771" s="17"/>
      <c r="B771" s="17"/>
      <c r="C771" s="17"/>
      <c r="D771" s="17"/>
      <c r="E771" s="17"/>
      <c r="F771" s="17"/>
      <c r="G771" s="17"/>
      <c r="H771" s="17"/>
      <c r="I771" s="17"/>
    </row>
    <row r="772" spans="1:9" ht="15">
      <c r="A772" s="17"/>
      <c r="B772" s="17"/>
      <c r="C772" s="17"/>
      <c r="D772" s="17"/>
      <c r="E772" s="17"/>
      <c r="F772" s="17"/>
      <c r="G772" s="17"/>
      <c r="H772" s="17"/>
      <c r="I772" s="17"/>
    </row>
    <row r="773" spans="1:9" ht="15">
      <c r="A773" s="17"/>
      <c r="B773" s="17"/>
      <c r="C773" s="17"/>
      <c r="D773" s="17"/>
      <c r="E773" s="17"/>
      <c r="F773" s="17"/>
      <c r="G773" s="17"/>
      <c r="H773" s="17"/>
      <c r="I773" s="17"/>
    </row>
    <row r="774" spans="1:9" ht="15">
      <c r="A774" s="17"/>
      <c r="B774" s="17"/>
      <c r="C774" s="17"/>
      <c r="D774" s="17"/>
      <c r="E774" s="17"/>
      <c r="F774" s="17"/>
      <c r="G774" s="17"/>
      <c r="H774" s="17"/>
      <c r="I774" s="17"/>
    </row>
    <row r="775" spans="1:9" ht="15">
      <c r="A775" s="17"/>
      <c r="B775" s="17"/>
      <c r="C775" s="17"/>
      <c r="D775" s="17"/>
      <c r="E775" s="17"/>
      <c r="F775" s="17"/>
      <c r="G775" s="17"/>
      <c r="H775" s="17"/>
      <c r="I775" s="17"/>
    </row>
    <row r="776" spans="1:9" ht="15">
      <c r="A776" s="17"/>
      <c r="B776" s="17"/>
      <c r="C776" s="17"/>
      <c r="D776" s="17"/>
      <c r="E776" s="17"/>
      <c r="F776" s="17"/>
      <c r="G776" s="17"/>
      <c r="H776" s="17"/>
      <c r="I776" s="17"/>
    </row>
    <row r="777" spans="1:9" ht="15">
      <c r="A777" s="17"/>
      <c r="B777" s="17"/>
      <c r="C777" s="17"/>
      <c r="D777" s="17"/>
      <c r="E777" s="17"/>
      <c r="F777" s="17"/>
      <c r="G777" s="17"/>
      <c r="H777" s="17"/>
      <c r="I777" s="17"/>
    </row>
    <row r="778" spans="1:9" ht="15">
      <c r="A778" s="17"/>
      <c r="B778" s="17"/>
      <c r="C778" s="17"/>
      <c r="D778" s="17"/>
      <c r="E778" s="17"/>
      <c r="F778" s="17"/>
      <c r="G778" s="17"/>
      <c r="H778" s="17"/>
      <c r="I778" s="17"/>
    </row>
    <row r="779" spans="1:9" ht="15">
      <c r="A779" s="17"/>
      <c r="B779" s="17"/>
      <c r="C779" s="17"/>
      <c r="D779" s="17"/>
      <c r="E779" s="17"/>
      <c r="F779" s="17"/>
      <c r="G779" s="17"/>
      <c r="H779" s="17"/>
      <c r="I779" s="17"/>
    </row>
    <row r="780" spans="1:9" ht="15">
      <c r="A780" s="17"/>
      <c r="B780" s="17"/>
      <c r="C780" s="17"/>
      <c r="D780" s="17"/>
      <c r="E780" s="17"/>
      <c r="F780" s="17"/>
      <c r="G780" s="17"/>
      <c r="H780" s="17"/>
      <c r="I780" s="17"/>
    </row>
    <row r="781" spans="1:9" ht="15">
      <c r="A781" s="17"/>
      <c r="B781" s="17"/>
      <c r="C781" s="17"/>
      <c r="D781" s="17"/>
      <c r="E781" s="17"/>
      <c r="F781" s="17"/>
      <c r="G781" s="17"/>
      <c r="H781" s="17"/>
      <c r="I781" s="17"/>
    </row>
    <row r="782" spans="1:9" ht="15">
      <c r="A782" s="17"/>
      <c r="B782" s="17"/>
      <c r="C782" s="17"/>
      <c r="D782" s="17"/>
      <c r="E782" s="17"/>
      <c r="F782" s="17"/>
      <c r="G782" s="17"/>
      <c r="H782" s="17"/>
      <c r="I782" s="17"/>
    </row>
    <row r="783" spans="1:9" ht="15">
      <c r="A783" s="17"/>
      <c r="B783" s="17"/>
      <c r="C783" s="17"/>
      <c r="D783" s="17"/>
      <c r="E783" s="17"/>
      <c r="F783" s="17"/>
      <c r="G783" s="17"/>
      <c r="H783" s="17"/>
      <c r="I783" s="17"/>
    </row>
    <row r="784" spans="1:9" ht="15">
      <c r="A784" s="17"/>
      <c r="B784" s="17"/>
      <c r="C784" s="17"/>
      <c r="D784" s="17"/>
      <c r="E784" s="17"/>
      <c r="F784" s="17"/>
      <c r="G784" s="17"/>
      <c r="H784" s="17"/>
      <c r="I784" s="17"/>
    </row>
    <row r="785" spans="1:9" ht="15">
      <c r="A785" s="17"/>
      <c r="B785" s="17"/>
      <c r="C785" s="17"/>
      <c r="D785" s="17"/>
      <c r="E785" s="17"/>
      <c r="F785" s="17"/>
      <c r="G785" s="17"/>
      <c r="H785" s="17"/>
      <c r="I785" s="17"/>
    </row>
    <row r="786" spans="1:9" ht="15">
      <c r="A786" s="17"/>
      <c r="B786" s="17"/>
      <c r="C786" s="17"/>
      <c r="D786" s="17"/>
      <c r="E786" s="17"/>
      <c r="F786" s="17"/>
      <c r="G786" s="17"/>
      <c r="H786" s="17"/>
      <c r="I786" s="17"/>
    </row>
    <row r="787" spans="1:9" ht="15">
      <c r="A787" s="17"/>
      <c r="B787" s="17"/>
      <c r="C787" s="17"/>
      <c r="D787" s="17"/>
      <c r="E787" s="17"/>
      <c r="F787" s="17"/>
      <c r="G787" s="17"/>
      <c r="H787" s="17"/>
      <c r="I787" s="17"/>
    </row>
    <row r="788" spans="1:9" ht="15">
      <c r="A788" s="17"/>
      <c r="B788" s="17"/>
      <c r="C788" s="17"/>
      <c r="D788" s="17"/>
      <c r="E788" s="17"/>
      <c r="F788" s="17"/>
      <c r="G788" s="17"/>
      <c r="H788" s="17"/>
      <c r="I788" s="17"/>
    </row>
    <row r="789" spans="1:9" ht="15">
      <c r="A789" s="17"/>
      <c r="B789" s="17"/>
      <c r="C789" s="17"/>
      <c r="D789" s="17"/>
      <c r="E789" s="17"/>
      <c r="F789" s="17"/>
      <c r="G789" s="17"/>
      <c r="H789" s="17"/>
      <c r="I789" s="17"/>
    </row>
    <row r="790" spans="1:9" ht="15">
      <c r="A790" s="17"/>
      <c r="B790" s="17"/>
      <c r="C790" s="17"/>
      <c r="D790" s="17"/>
      <c r="E790" s="17"/>
      <c r="F790" s="17"/>
      <c r="G790" s="17"/>
      <c r="H790" s="17"/>
      <c r="I790" s="17"/>
    </row>
    <row r="791" spans="1:9" ht="15">
      <c r="A791" s="17"/>
      <c r="B791" s="17"/>
      <c r="C791" s="17"/>
      <c r="D791" s="17"/>
      <c r="E791" s="17"/>
      <c r="F791" s="17"/>
      <c r="G791" s="17"/>
      <c r="H791" s="17"/>
      <c r="I791" s="17"/>
    </row>
    <row r="792" spans="1:9" ht="15">
      <c r="A792" s="17"/>
      <c r="B792" s="17"/>
      <c r="C792" s="17"/>
      <c r="D792" s="17"/>
      <c r="E792" s="17"/>
      <c r="F792" s="17"/>
      <c r="G792" s="17"/>
      <c r="H792" s="17"/>
      <c r="I792" s="17"/>
    </row>
    <row r="793" spans="1:9" ht="15">
      <c r="A793" s="17"/>
      <c r="B793" s="17"/>
      <c r="C793" s="17"/>
      <c r="D793" s="17"/>
      <c r="E793" s="17"/>
      <c r="F793" s="17"/>
      <c r="G793" s="17"/>
      <c r="H793" s="17"/>
      <c r="I793" s="17"/>
    </row>
    <row r="794" spans="1:9" ht="15">
      <c r="A794" s="17"/>
      <c r="B794" s="17"/>
      <c r="C794" s="17"/>
      <c r="D794" s="17"/>
      <c r="E794" s="17"/>
      <c r="F794" s="17"/>
      <c r="G794" s="17"/>
      <c r="H794" s="17"/>
      <c r="I794" s="17"/>
    </row>
    <row r="795" spans="1:9" ht="15">
      <c r="A795" s="17"/>
      <c r="B795" s="17"/>
      <c r="C795" s="17"/>
      <c r="D795" s="17"/>
      <c r="E795" s="17"/>
      <c r="F795" s="17"/>
      <c r="G795" s="17"/>
      <c r="H795" s="17"/>
      <c r="I795" s="17"/>
    </row>
    <row r="796" spans="1:9" ht="15">
      <c r="A796" s="17"/>
      <c r="B796" s="17"/>
      <c r="C796" s="17"/>
      <c r="D796" s="17"/>
      <c r="E796" s="17"/>
      <c r="F796" s="17"/>
      <c r="G796" s="17"/>
      <c r="H796" s="17"/>
      <c r="I796" s="17"/>
    </row>
    <row r="797" spans="1:9" ht="15">
      <c r="A797" s="17"/>
      <c r="B797" s="17"/>
      <c r="C797" s="17"/>
      <c r="D797" s="17"/>
      <c r="E797" s="17"/>
      <c r="F797" s="17"/>
      <c r="G797" s="17"/>
      <c r="H797" s="17"/>
      <c r="I797" s="17"/>
    </row>
    <row r="798" spans="1:9" ht="15">
      <c r="A798" s="17"/>
      <c r="B798" s="17"/>
      <c r="C798" s="17"/>
      <c r="D798" s="17"/>
      <c r="E798" s="17"/>
      <c r="F798" s="17"/>
      <c r="G798" s="17"/>
      <c r="H798" s="17"/>
      <c r="I798" s="17"/>
    </row>
    <row r="799" spans="1:9" ht="15">
      <c r="A799" s="17"/>
      <c r="B799" s="17"/>
      <c r="C799" s="17"/>
      <c r="D799" s="17"/>
      <c r="E799" s="17"/>
      <c r="F799" s="17"/>
      <c r="G799" s="17"/>
      <c r="H799" s="17"/>
      <c r="I799" s="17"/>
    </row>
    <row r="800" spans="1:9" ht="15">
      <c r="A800" s="17"/>
      <c r="B800" s="17"/>
      <c r="C800" s="17"/>
      <c r="D800" s="17"/>
      <c r="E800" s="17"/>
      <c r="F800" s="17"/>
      <c r="G800" s="17"/>
      <c r="H800" s="17"/>
      <c r="I800" s="17"/>
    </row>
    <row r="801" spans="1:9" ht="15">
      <c r="A801" s="17"/>
      <c r="B801" s="17"/>
      <c r="C801" s="17"/>
      <c r="D801" s="17"/>
      <c r="E801" s="17"/>
      <c r="F801" s="17"/>
      <c r="G801" s="17"/>
      <c r="H801" s="17"/>
      <c r="I801" s="17"/>
    </row>
    <row r="802" spans="1:9" ht="15">
      <c r="A802" s="17"/>
      <c r="B802" s="17"/>
      <c r="C802" s="17"/>
      <c r="D802" s="17"/>
      <c r="E802" s="17"/>
      <c r="F802" s="17"/>
      <c r="G802" s="17"/>
      <c r="H802" s="17"/>
      <c r="I802" s="17"/>
    </row>
    <row r="803" spans="1:9" ht="15">
      <c r="A803" s="17"/>
      <c r="B803" s="17"/>
      <c r="C803" s="17"/>
      <c r="D803" s="17"/>
      <c r="E803" s="17"/>
      <c r="F803" s="17"/>
      <c r="G803" s="17"/>
      <c r="H803" s="17"/>
      <c r="I803" s="17"/>
    </row>
    <row r="804" spans="1:9" ht="15">
      <c r="A804" s="17"/>
      <c r="B804" s="17"/>
      <c r="C804" s="17"/>
      <c r="D804" s="17"/>
      <c r="E804" s="17"/>
      <c r="F804" s="17"/>
      <c r="G804" s="17"/>
      <c r="H804" s="17"/>
      <c r="I804" s="17"/>
    </row>
    <row r="805" spans="1:9" ht="15">
      <c r="A805" s="17"/>
      <c r="B805" s="17"/>
      <c r="C805" s="17"/>
      <c r="D805" s="17"/>
      <c r="E805" s="17"/>
      <c r="F805" s="17"/>
      <c r="G805" s="17"/>
      <c r="H805" s="17"/>
      <c r="I805" s="17"/>
    </row>
    <row r="806" spans="1:9" ht="15">
      <c r="A806" s="17"/>
      <c r="B806" s="17"/>
      <c r="C806" s="17"/>
      <c r="D806" s="17"/>
      <c r="E806" s="17"/>
      <c r="F806" s="17"/>
      <c r="G806" s="17"/>
      <c r="H806" s="17"/>
      <c r="I806" s="17"/>
    </row>
    <row r="807" spans="1:9" ht="15">
      <c r="A807" s="17"/>
      <c r="B807" s="17"/>
      <c r="C807" s="17"/>
      <c r="D807" s="17"/>
      <c r="E807" s="17"/>
      <c r="F807" s="17"/>
      <c r="G807" s="17"/>
      <c r="H807" s="17"/>
      <c r="I807" s="17"/>
    </row>
    <row r="808" spans="1:9" ht="15">
      <c r="A808" s="17"/>
      <c r="B808" s="17"/>
      <c r="C808" s="17"/>
      <c r="D808" s="17"/>
      <c r="E808" s="17"/>
      <c r="F808" s="17"/>
      <c r="G808" s="17"/>
      <c r="H808" s="17"/>
      <c r="I808" s="17"/>
    </row>
    <row r="809" spans="1:9" ht="15">
      <c r="A809" s="17"/>
      <c r="B809" s="17"/>
      <c r="C809" s="17"/>
      <c r="D809" s="17"/>
      <c r="E809" s="17"/>
      <c r="F809" s="17"/>
      <c r="G809" s="17"/>
      <c r="H809" s="17"/>
      <c r="I809" s="17"/>
    </row>
    <row r="810" spans="1:9" ht="15">
      <c r="A810" s="17"/>
      <c r="B810" s="17"/>
      <c r="C810" s="17"/>
      <c r="D810" s="17"/>
      <c r="E810" s="17"/>
      <c r="F810" s="17"/>
      <c r="G810" s="17"/>
      <c r="H810" s="17"/>
      <c r="I810" s="17"/>
    </row>
    <row r="811" spans="1:9" ht="15">
      <c r="A811" s="17"/>
      <c r="B811" s="17"/>
      <c r="C811" s="17"/>
      <c r="D811" s="17"/>
      <c r="E811" s="17"/>
      <c r="F811" s="17"/>
      <c r="G811" s="17"/>
      <c r="H811" s="17"/>
      <c r="I811" s="17"/>
    </row>
    <row r="812" spans="1:9" ht="15">
      <c r="A812" s="17"/>
      <c r="B812" s="17"/>
      <c r="C812" s="17"/>
      <c r="D812" s="17"/>
      <c r="E812" s="17"/>
      <c r="F812" s="17"/>
      <c r="G812" s="17"/>
      <c r="H812" s="17"/>
      <c r="I812" s="17"/>
    </row>
    <row r="813" spans="1:9" ht="15">
      <c r="A813" s="17"/>
      <c r="B813" s="17"/>
      <c r="C813" s="17"/>
      <c r="D813" s="17"/>
      <c r="E813" s="17"/>
      <c r="F813" s="17"/>
      <c r="G813" s="17"/>
      <c r="H813" s="17"/>
      <c r="I813" s="17"/>
    </row>
    <row r="814" spans="1:9" ht="15">
      <c r="A814" s="17"/>
      <c r="B814" s="17"/>
      <c r="C814" s="17"/>
      <c r="D814" s="17"/>
      <c r="E814" s="17"/>
      <c r="F814" s="17"/>
      <c r="G814" s="17"/>
      <c r="H814" s="17"/>
      <c r="I814" s="17"/>
    </row>
    <row r="815" spans="1:9" ht="15">
      <c r="A815" s="17"/>
      <c r="B815" s="17"/>
      <c r="C815" s="17"/>
      <c r="D815" s="17"/>
      <c r="E815" s="17"/>
      <c r="F815" s="17"/>
      <c r="G815" s="17"/>
      <c r="H815" s="17"/>
      <c r="I815" s="17"/>
    </row>
    <row r="816" spans="1:9" ht="15">
      <c r="A816" s="17"/>
      <c r="B816" s="17"/>
      <c r="C816" s="17"/>
      <c r="D816" s="17"/>
      <c r="E816" s="17"/>
      <c r="F816" s="17"/>
      <c r="G816" s="17"/>
      <c r="H816" s="17"/>
      <c r="I816" s="17"/>
    </row>
    <row r="817" spans="1:9" ht="15">
      <c r="A817" s="17"/>
      <c r="B817" s="17"/>
      <c r="C817" s="17"/>
      <c r="D817" s="17"/>
      <c r="E817" s="17"/>
      <c r="F817" s="17"/>
      <c r="G817" s="17"/>
      <c r="H817" s="17"/>
      <c r="I817" s="17"/>
    </row>
    <row r="818" spans="1:9" ht="15">
      <c r="A818" s="17"/>
      <c r="B818" s="17"/>
      <c r="C818" s="17"/>
      <c r="D818" s="17"/>
      <c r="E818" s="17"/>
      <c r="F818" s="17"/>
      <c r="G818" s="17"/>
      <c r="H818" s="17"/>
      <c r="I818" s="17"/>
    </row>
    <row r="819" spans="1:9" ht="15">
      <c r="A819" s="17"/>
      <c r="B819" s="17"/>
      <c r="C819" s="17"/>
      <c r="D819" s="17"/>
      <c r="E819" s="17"/>
      <c r="F819" s="17"/>
      <c r="G819" s="17"/>
      <c r="H819" s="17"/>
      <c r="I819" s="17"/>
    </row>
    <row r="820" spans="1:9" ht="15">
      <c r="A820" s="17"/>
      <c r="B820" s="17"/>
      <c r="C820" s="17"/>
      <c r="D820" s="17"/>
      <c r="E820" s="17"/>
      <c r="F820" s="17"/>
      <c r="G820" s="17"/>
      <c r="H820" s="17"/>
      <c r="I820" s="17"/>
    </row>
    <row r="821" spans="1:9" ht="15">
      <c r="A821" s="17"/>
      <c r="B821" s="17"/>
      <c r="C821" s="17"/>
      <c r="D821" s="17"/>
      <c r="E821" s="17"/>
      <c r="F821" s="17"/>
      <c r="G821" s="17"/>
      <c r="H821" s="17"/>
      <c r="I821" s="17"/>
    </row>
    <row r="822" spans="1:9" ht="15">
      <c r="A822" s="17"/>
      <c r="B822" s="17"/>
      <c r="C822" s="17"/>
      <c r="D822" s="17"/>
      <c r="E822" s="17"/>
      <c r="F822" s="17"/>
      <c r="G822" s="17"/>
      <c r="H822" s="17"/>
      <c r="I822" s="17"/>
    </row>
    <row r="823" spans="1:9" ht="15">
      <c r="A823" s="17"/>
      <c r="B823" s="17"/>
      <c r="C823" s="17"/>
      <c r="D823" s="17"/>
      <c r="E823" s="17"/>
      <c r="F823" s="17"/>
      <c r="G823" s="17"/>
      <c r="H823" s="17"/>
      <c r="I823" s="17"/>
    </row>
    <row r="824" spans="1:9" ht="15">
      <c r="A824" s="17"/>
      <c r="B824" s="17"/>
      <c r="C824" s="17"/>
      <c r="D824" s="17"/>
      <c r="E824" s="17"/>
      <c r="F824" s="17"/>
      <c r="G824" s="17"/>
      <c r="H824" s="17"/>
      <c r="I824" s="17"/>
    </row>
    <row r="825" spans="1:9" ht="15">
      <c r="A825" s="17"/>
      <c r="B825" s="17"/>
      <c r="C825" s="17"/>
      <c r="D825" s="17"/>
      <c r="E825" s="17"/>
      <c r="F825" s="17"/>
      <c r="G825" s="17"/>
      <c r="H825" s="17"/>
      <c r="I825" s="17"/>
    </row>
    <row r="826" spans="1:9" ht="15">
      <c r="A826" s="17"/>
      <c r="B826" s="17"/>
      <c r="C826" s="17"/>
      <c r="D826" s="17"/>
      <c r="E826" s="17"/>
      <c r="F826" s="17"/>
      <c r="G826" s="17"/>
      <c r="H826" s="17"/>
      <c r="I826" s="17"/>
    </row>
    <row r="827" spans="1:9" ht="15">
      <c r="A827" s="17"/>
      <c r="B827" s="17"/>
      <c r="C827" s="17"/>
      <c r="D827" s="17"/>
      <c r="E827" s="17"/>
      <c r="F827" s="17"/>
      <c r="G827" s="17"/>
      <c r="H827" s="17"/>
      <c r="I827" s="17"/>
    </row>
    <row r="828" spans="1:9" ht="15">
      <c r="A828" s="17"/>
      <c r="B828" s="17"/>
      <c r="C828" s="17"/>
      <c r="D828" s="17"/>
      <c r="E828" s="17"/>
      <c r="F828" s="17"/>
      <c r="G828" s="17"/>
      <c r="H828" s="17"/>
      <c r="I828" s="17"/>
    </row>
    <row r="829" spans="1:9" ht="15">
      <c r="A829" s="17"/>
      <c r="B829" s="17"/>
      <c r="C829" s="17"/>
      <c r="D829" s="17"/>
      <c r="E829" s="17"/>
      <c r="F829" s="17"/>
      <c r="G829" s="17"/>
      <c r="H829" s="17"/>
      <c r="I829" s="17"/>
    </row>
    <row r="830" spans="1:9" ht="15">
      <c r="A830" s="17"/>
      <c r="B830" s="17"/>
      <c r="C830" s="17"/>
      <c r="D830" s="17"/>
      <c r="E830" s="17"/>
      <c r="F830" s="17"/>
      <c r="G830" s="17"/>
      <c r="H830" s="17"/>
      <c r="I830" s="17"/>
    </row>
    <row r="831" spans="1:9" ht="15">
      <c r="A831" s="17"/>
      <c r="B831" s="17"/>
      <c r="C831" s="17"/>
      <c r="D831" s="17"/>
      <c r="E831" s="17"/>
      <c r="F831" s="17"/>
      <c r="G831" s="17"/>
      <c r="H831" s="17"/>
      <c r="I831" s="17"/>
    </row>
    <row r="832" spans="1:9" ht="15">
      <c r="A832" s="17"/>
      <c r="B832" s="17"/>
      <c r="C832" s="17"/>
      <c r="D832" s="17"/>
      <c r="E832" s="17"/>
      <c r="F832" s="17"/>
      <c r="G832" s="17"/>
      <c r="H832" s="17"/>
      <c r="I832" s="17"/>
    </row>
    <row r="833" spans="1:9" ht="15">
      <c r="A833" s="17"/>
      <c r="B833" s="17"/>
      <c r="C833" s="17"/>
      <c r="D833" s="17"/>
      <c r="E833" s="17"/>
      <c r="F833" s="17"/>
      <c r="G833" s="17"/>
      <c r="H833" s="17"/>
      <c r="I833" s="17"/>
    </row>
    <row r="834" spans="1:9" ht="15">
      <c r="A834" s="17"/>
      <c r="B834" s="17"/>
      <c r="C834" s="17"/>
      <c r="D834" s="17"/>
      <c r="E834" s="17"/>
      <c r="F834" s="17"/>
      <c r="G834" s="17"/>
      <c r="H834" s="17"/>
      <c r="I834" s="17"/>
    </row>
    <row r="835" spans="1:9" ht="15">
      <c r="A835" s="17"/>
      <c r="B835" s="17"/>
      <c r="C835" s="17"/>
      <c r="D835" s="17"/>
      <c r="E835" s="17"/>
      <c r="F835" s="17"/>
      <c r="G835" s="17"/>
      <c r="H835" s="17"/>
      <c r="I835" s="17"/>
    </row>
    <row r="836" spans="1:9" ht="15">
      <c r="A836" s="17"/>
      <c r="B836" s="17"/>
      <c r="C836" s="17"/>
      <c r="D836" s="17"/>
      <c r="E836" s="17"/>
      <c r="F836" s="17"/>
      <c r="G836" s="17"/>
      <c r="H836" s="17"/>
      <c r="I836" s="17"/>
    </row>
    <row r="837" spans="1:9" ht="15">
      <c r="A837" s="17"/>
      <c r="B837" s="17"/>
      <c r="C837" s="17"/>
      <c r="D837" s="17"/>
      <c r="E837" s="17"/>
      <c r="F837" s="17"/>
      <c r="G837" s="17"/>
      <c r="H837" s="17"/>
      <c r="I837" s="17"/>
    </row>
    <row r="838" spans="1:9" ht="15">
      <c r="A838" s="17"/>
      <c r="B838" s="17"/>
      <c r="C838" s="17"/>
      <c r="D838" s="17"/>
      <c r="E838" s="17"/>
      <c r="F838" s="17"/>
      <c r="G838" s="17"/>
      <c r="H838" s="17"/>
      <c r="I838" s="17"/>
    </row>
    <row r="839" spans="1:9" ht="15">
      <c r="A839" s="17"/>
      <c r="B839" s="17"/>
      <c r="C839" s="17"/>
      <c r="D839" s="17"/>
      <c r="E839" s="17"/>
      <c r="F839" s="17"/>
      <c r="G839" s="17"/>
      <c r="H839" s="17"/>
      <c r="I839" s="17"/>
    </row>
    <row r="840" spans="1:9" ht="15">
      <c r="A840" s="17"/>
      <c r="B840" s="17"/>
      <c r="C840" s="17"/>
      <c r="D840" s="17"/>
      <c r="E840" s="17"/>
      <c r="F840" s="17"/>
      <c r="G840" s="17"/>
      <c r="H840" s="17"/>
      <c r="I840" s="17"/>
    </row>
    <row r="841" spans="1:9" ht="15">
      <c r="A841" s="17"/>
      <c r="B841" s="17"/>
      <c r="C841" s="17"/>
      <c r="D841" s="17"/>
      <c r="E841" s="17"/>
      <c r="F841" s="17"/>
      <c r="G841" s="17"/>
      <c r="H841" s="17"/>
      <c r="I841" s="17"/>
    </row>
    <row r="842" spans="1:9" ht="15">
      <c r="A842" s="17"/>
      <c r="B842" s="17"/>
      <c r="C842" s="17"/>
      <c r="D842" s="17"/>
      <c r="E842" s="17"/>
      <c r="F842" s="17"/>
      <c r="G842" s="17"/>
      <c r="H842" s="17"/>
      <c r="I842" s="17"/>
    </row>
    <row r="843" spans="1:9" ht="15">
      <c r="A843" s="17"/>
      <c r="B843" s="17"/>
      <c r="C843" s="17"/>
      <c r="D843" s="17"/>
      <c r="E843" s="17"/>
      <c r="F843" s="17"/>
      <c r="G843" s="17"/>
      <c r="H843" s="17"/>
      <c r="I843" s="17"/>
    </row>
    <row r="844" spans="1:9" ht="15">
      <c r="A844" s="17"/>
      <c r="B844" s="17"/>
      <c r="C844" s="17"/>
      <c r="D844" s="17"/>
      <c r="E844" s="17"/>
      <c r="F844" s="17"/>
      <c r="G844" s="17"/>
      <c r="H844" s="17"/>
      <c r="I844" s="17"/>
    </row>
    <row r="845" spans="1:9" ht="15">
      <c r="A845" s="17"/>
      <c r="B845" s="17"/>
      <c r="C845" s="17"/>
      <c r="D845" s="17"/>
      <c r="E845" s="17"/>
      <c r="F845" s="17"/>
      <c r="G845" s="17"/>
      <c r="H845" s="17"/>
      <c r="I845" s="17"/>
    </row>
    <row r="846" spans="1:9" ht="15">
      <c r="A846" s="17"/>
      <c r="B846" s="17"/>
      <c r="C846" s="17"/>
      <c r="D846" s="17"/>
      <c r="E846" s="17"/>
      <c r="F846" s="17"/>
      <c r="G846" s="17"/>
      <c r="H846" s="17"/>
      <c r="I846" s="17"/>
    </row>
    <row r="847" spans="1:9" ht="15">
      <c r="A847" s="17"/>
      <c r="B847" s="17"/>
      <c r="C847" s="17"/>
      <c r="D847" s="17"/>
      <c r="E847" s="17"/>
      <c r="F847" s="17"/>
      <c r="G847" s="17"/>
      <c r="H847" s="17"/>
      <c r="I847" s="17"/>
    </row>
    <row r="848" spans="1:9" ht="15">
      <c r="A848" s="17"/>
      <c r="B848" s="17"/>
      <c r="C848" s="17"/>
      <c r="D848" s="17"/>
      <c r="E848" s="17"/>
      <c r="F848" s="17"/>
      <c r="G848" s="17"/>
      <c r="H848" s="17"/>
      <c r="I848" s="17"/>
    </row>
    <row r="849" spans="1:9" ht="15">
      <c r="A849" s="17"/>
      <c r="B849" s="17"/>
      <c r="C849" s="17"/>
      <c r="D849" s="17"/>
      <c r="E849" s="17"/>
      <c r="F849" s="17"/>
      <c r="G849" s="17"/>
      <c r="H849" s="17"/>
      <c r="I849" s="17"/>
    </row>
    <row r="850" spans="1:9" ht="15">
      <c r="A850" s="17"/>
      <c r="B850" s="17"/>
      <c r="C850" s="17"/>
      <c r="D850" s="17"/>
      <c r="E850" s="17"/>
      <c r="F850" s="17"/>
      <c r="G850" s="17"/>
      <c r="H850" s="17"/>
      <c r="I850" s="17"/>
    </row>
    <row r="851" spans="1:9" ht="15">
      <c r="A851" s="17"/>
      <c r="B851" s="17"/>
      <c r="C851" s="17"/>
      <c r="D851" s="17"/>
      <c r="E851" s="17"/>
      <c r="F851" s="17"/>
      <c r="G851" s="17"/>
      <c r="H851" s="17"/>
      <c r="I851" s="17"/>
    </row>
    <row r="852" spans="1:9" ht="15">
      <c r="A852" s="17"/>
      <c r="B852" s="17"/>
      <c r="C852" s="17"/>
      <c r="D852" s="17"/>
      <c r="E852" s="17"/>
      <c r="F852" s="17"/>
      <c r="G852" s="17"/>
      <c r="H852" s="17"/>
      <c r="I852" s="17"/>
    </row>
    <row r="853" spans="1:9" ht="15">
      <c r="A853" s="17"/>
      <c r="B853" s="17"/>
      <c r="C853" s="17"/>
      <c r="D853" s="17"/>
      <c r="E853" s="17"/>
      <c r="F853" s="17"/>
      <c r="G853" s="17"/>
      <c r="H853" s="17"/>
      <c r="I853" s="17"/>
    </row>
    <row r="854" spans="1:9" ht="15">
      <c r="A854" s="17"/>
      <c r="B854" s="17"/>
      <c r="C854" s="17"/>
      <c r="D854" s="17"/>
      <c r="E854" s="17"/>
      <c r="F854" s="17"/>
      <c r="G854" s="17"/>
      <c r="H854" s="17"/>
      <c r="I854" s="17"/>
    </row>
    <row r="855" spans="1:9" ht="15">
      <c r="A855" s="17"/>
      <c r="B855" s="17"/>
      <c r="C855" s="17"/>
      <c r="D855" s="17"/>
      <c r="E855" s="17"/>
      <c r="F855" s="17"/>
      <c r="G855" s="17"/>
      <c r="H855" s="17"/>
      <c r="I855" s="17"/>
    </row>
    <row r="856" spans="1:9" ht="15">
      <c r="A856" s="17"/>
      <c r="B856" s="17"/>
      <c r="C856" s="17"/>
      <c r="D856" s="17"/>
      <c r="E856" s="17"/>
      <c r="F856" s="17"/>
      <c r="G856" s="17"/>
      <c r="H856" s="17"/>
      <c r="I856" s="17"/>
    </row>
    <row r="857" spans="1:9" ht="15">
      <c r="A857" s="17"/>
      <c r="B857" s="17"/>
      <c r="C857" s="17"/>
      <c r="D857" s="17"/>
      <c r="E857" s="17"/>
      <c r="F857" s="17"/>
      <c r="G857" s="17"/>
      <c r="H857" s="17"/>
      <c r="I857" s="17"/>
    </row>
    <row r="858" spans="1:9" ht="15">
      <c r="A858" s="17"/>
      <c r="B858" s="17"/>
      <c r="C858" s="17"/>
      <c r="D858" s="17"/>
      <c r="E858" s="17"/>
      <c r="F858" s="17"/>
      <c r="G858" s="17"/>
      <c r="H858" s="17"/>
      <c r="I858" s="17"/>
    </row>
    <row r="859" spans="1:9" ht="15">
      <c r="A859" s="17"/>
      <c r="B859" s="17"/>
      <c r="C859" s="17"/>
      <c r="D859" s="17"/>
      <c r="E859" s="17"/>
      <c r="F859" s="17"/>
      <c r="G859" s="17"/>
      <c r="H859" s="17"/>
      <c r="I859" s="17"/>
    </row>
    <row r="860" spans="1:9" ht="15">
      <c r="A860" s="17"/>
      <c r="B860" s="17"/>
      <c r="C860" s="17"/>
      <c r="D860" s="17"/>
      <c r="E860" s="17"/>
      <c r="F860" s="17"/>
      <c r="G860" s="17"/>
      <c r="H860" s="17"/>
      <c r="I860" s="17"/>
    </row>
    <row r="861" spans="1:9" ht="15">
      <c r="A861" s="17"/>
      <c r="B861" s="17"/>
      <c r="C861" s="17"/>
      <c r="D861" s="17"/>
      <c r="E861" s="17"/>
      <c r="F861" s="17"/>
      <c r="G861" s="17"/>
      <c r="H861" s="17"/>
      <c r="I861" s="17"/>
    </row>
    <row r="862" spans="1:9" ht="15">
      <c r="A862" s="17"/>
      <c r="B862" s="17"/>
      <c r="C862" s="17"/>
      <c r="D862" s="17"/>
      <c r="E862" s="17"/>
      <c r="F862" s="17"/>
      <c r="G862" s="17"/>
      <c r="H862" s="17"/>
      <c r="I862" s="17"/>
    </row>
    <row r="863" spans="1:9" ht="15">
      <c r="A863" s="17"/>
      <c r="B863" s="17"/>
      <c r="C863" s="17"/>
      <c r="D863" s="17"/>
      <c r="E863" s="17"/>
      <c r="F863" s="17"/>
      <c r="G863" s="17"/>
      <c r="H863" s="17"/>
      <c r="I863" s="17"/>
    </row>
    <row r="864" spans="1:9" ht="15">
      <c r="A864" s="17"/>
      <c r="B864" s="17"/>
      <c r="C864" s="17"/>
      <c r="D864" s="17"/>
      <c r="E864" s="17"/>
      <c r="F864" s="17"/>
      <c r="G864" s="17"/>
      <c r="H864" s="17"/>
      <c r="I864" s="17"/>
    </row>
    <row r="865" spans="1:9" ht="15">
      <c r="A865" s="17"/>
      <c r="B865" s="17"/>
      <c r="C865" s="17"/>
      <c r="D865" s="17"/>
      <c r="E865" s="17"/>
      <c r="F865" s="17"/>
      <c r="G865" s="17"/>
      <c r="H865" s="17"/>
      <c r="I865" s="17"/>
    </row>
    <row r="866" spans="1:9" ht="15">
      <c r="A866" s="17"/>
      <c r="B866" s="17"/>
      <c r="C866" s="17"/>
      <c r="D866" s="17"/>
      <c r="E866" s="17"/>
      <c r="F866" s="17"/>
      <c r="G866" s="17"/>
      <c r="H866" s="17"/>
      <c r="I866" s="17"/>
    </row>
    <row r="867" spans="1:9" ht="15">
      <c r="A867" s="17"/>
      <c r="B867" s="17"/>
      <c r="C867" s="17"/>
      <c r="D867" s="17"/>
      <c r="E867" s="17"/>
      <c r="F867" s="17"/>
      <c r="G867" s="17"/>
      <c r="H867" s="17"/>
      <c r="I867" s="17"/>
    </row>
    <row r="868" spans="1:9" ht="15">
      <c r="A868" s="17"/>
      <c r="B868" s="17"/>
      <c r="C868" s="17"/>
      <c r="D868" s="17"/>
      <c r="E868" s="17"/>
      <c r="F868" s="17"/>
      <c r="G868" s="17"/>
      <c r="H868" s="17"/>
      <c r="I868" s="17"/>
    </row>
    <row r="869" spans="1:9" ht="15">
      <c r="A869" s="17"/>
      <c r="B869" s="17"/>
      <c r="C869" s="17"/>
      <c r="D869" s="17"/>
      <c r="E869" s="17"/>
      <c r="F869" s="17"/>
      <c r="G869" s="17"/>
      <c r="H869" s="17"/>
      <c r="I869" s="17"/>
    </row>
    <row r="870" spans="1:9" ht="15">
      <c r="A870" s="17"/>
      <c r="B870" s="17"/>
      <c r="C870" s="17"/>
      <c r="D870" s="17"/>
      <c r="E870" s="17"/>
      <c r="F870" s="17"/>
      <c r="G870" s="17"/>
      <c r="H870" s="17"/>
      <c r="I870" s="17"/>
    </row>
    <row r="871" spans="1:9" ht="15">
      <c r="A871" s="17"/>
      <c r="B871" s="17"/>
      <c r="C871" s="17"/>
      <c r="D871" s="17"/>
      <c r="E871" s="17"/>
      <c r="F871" s="17"/>
      <c r="G871" s="17"/>
      <c r="H871" s="17"/>
      <c r="I871" s="17"/>
    </row>
    <row r="872" spans="1:9" ht="15">
      <c r="A872" s="17"/>
      <c r="B872" s="17"/>
      <c r="C872" s="17"/>
      <c r="D872" s="17"/>
      <c r="E872" s="17"/>
      <c r="F872" s="17"/>
      <c r="G872" s="17"/>
      <c r="H872" s="17"/>
      <c r="I872" s="17"/>
    </row>
    <row r="873" spans="1:9" ht="15">
      <c r="A873" s="17"/>
      <c r="B873" s="17"/>
      <c r="C873" s="17"/>
      <c r="D873" s="17"/>
      <c r="E873" s="17"/>
      <c r="F873" s="17"/>
      <c r="G873" s="17"/>
      <c r="H873" s="17"/>
      <c r="I873" s="17"/>
    </row>
    <row r="874" spans="1:9" ht="15">
      <c r="A874" s="17"/>
      <c r="B874" s="17"/>
      <c r="C874" s="17"/>
      <c r="D874" s="17"/>
      <c r="E874" s="17"/>
      <c r="F874" s="17"/>
      <c r="G874" s="17"/>
      <c r="H874" s="17"/>
      <c r="I874" s="17"/>
    </row>
    <row r="875" spans="1:9" ht="15">
      <c r="A875" s="17"/>
      <c r="B875" s="17"/>
      <c r="C875" s="17"/>
      <c r="D875" s="17"/>
      <c r="E875" s="17"/>
      <c r="F875" s="17"/>
      <c r="G875" s="17"/>
      <c r="H875" s="17"/>
      <c r="I875" s="17"/>
    </row>
    <row r="876" spans="1:9" ht="15">
      <c r="A876" s="17"/>
      <c r="B876" s="17"/>
      <c r="C876" s="17"/>
      <c r="D876" s="17"/>
      <c r="E876" s="17"/>
      <c r="F876" s="17"/>
      <c r="G876" s="17"/>
      <c r="H876" s="17"/>
      <c r="I876" s="17"/>
    </row>
    <row r="877" spans="1:9" ht="15">
      <c r="A877" s="17"/>
      <c r="B877" s="17"/>
      <c r="C877" s="17"/>
      <c r="D877" s="17"/>
      <c r="E877" s="17"/>
      <c r="F877" s="17"/>
      <c r="G877" s="17"/>
      <c r="H877" s="17"/>
      <c r="I877" s="17"/>
    </row>
    <row r="878" spans="1:9" ht="15">
      <c r="A878" s="17"/>
      <c r="B878" s="17"/>
      <c r="C878" s="17"/>
      <c r="D878" s="17"/>
      <c r="E878" s="17"/>
      <c r="F878" s="17"/>
      <c r="G878" s="17"/>
      <c r="H878" s="17"/>
      <c r="I878" s="17"/>
    </row>
    <row r="879" spans="1:9" ht="15">
      <c r="A879" s="17"/>
      <c r="B879" s="17"/>
      <c r="C879" s="17"/>
      <c r="D879" s="17"/>
      <c r="E879" s="17"/>
      <c r="F879" s="17"/>
      <c r="G879" s="17"/>
      <c r="H879" s="17"/>
      <c r="I879" s="17"/>
    </row>
    <row r="880" spans="1:9" ht="15">
      <c r="A880" s="17"/>
      <c r="B880" s="17"/>
      <c r="C880" s="17"/>
      <c r="D880" s="17"/>
      <c r="E880" s="17"/>
      <c r="F880" s="17"/>
      <c r="G880" s="17"/>
      <c r="H880" s="17"/>
      <c r="I880" s="17"/>
    </row>
    <row r="881" spans="1:9" ht="15">
      <c r="A881" s="17"/>
      <c r="B881" s="17"/>
      <c r="C881" s="17"/>
      <c r="D881" s="17"/>
      <c r="E881" s="17"/>
      <c r="F881" s="17"/>
      <c r="G881" s="17"/>
      <c r="H881" s="17"/>
      <c r="I881" s="17"/>
    </row>
    <row r="882" spans="1:9" ht="15">
      <c r="A882" s="17"/>
      <c r="B882" s="17"/>
      <c r="C882" s="17"/>
      <c r="D882" s="17"/>
      <c r="E882" s="17"/>
      <c r="F882" s="17"/>
      <c r="G882" s="17"/>
      <c r="H882" s="17"/>
      <c r="I882" s="17"/>
    </row>
    <row r="883" spans="1:9" ht="15">
      <c r="A883" s="17"/>
      <c r="B883" s="17"/>
      <c r="C883" s="17"/>
      <c r="D883" s="17"/>
      <c r="E883" s="17"/>
      <c r="F883" s="17"/>
      <c r="G883" s="17"/>
      <c r="H883" s="17"/>
      <c r="I883" s="17"/>
    </row>
    <row r="884" spans="1:9" ht="15">
      <c r="A884" s="17"/>
      <c r="B884" s="17"/>
      <c r="C884" s="17"/>
      <c r="D884" s="17"/>
      <c r="E884" s="17"/>
      <c r="F884" s="17"/>
      <c r="G884" s="17"/>
      <c r="H884" s="17"/>
      <c r="I884" s="17"/>
    </row>
    <row r="885" spans="1:9" ht="15">
      <c r="A885" s="17"/>
      <c r="B885" s="17"/>
      <c r="C885" s="17"/>
      <c r="D885" s="17"/>
      <c r="E885" s="17"/>
      <c r="F885" s="17"/>
      <c r="G885" s="17"/>
      <c r="H885" s="17"/>
      <c r="I885" s="17"/>
    </row>
    <row r="886" spans="1:9" ht="15">
      <c r="A886" s="17"/>
      <c r="B886" s="17"/>
      <c r="C886" s="17"/>
      <c r="D886" s="17"/>
      <c r="E886" s="17"/>
      <c r="F886" s="17"/>
      <c r="G886" s="17"/>
      <c r="H886" s="17"/>
      <c r="I886" s="17"/>
    </row>
    <row r="887" spans="1:9" ht="15">
      <c r="A887" s="17"/>
      <c r="B887" s="17"/>
      <c r="C887" s="17"/>
      <c r="D887" s="17"/>
      <c r="E887" s="17"/>
      <c r="F887" s="17"/>
      <c r="G887" s="17"/>
      <c r="H887" s="17"/>
      <c r="I887" s="17"/>
    </row>
    <row r="888" spans="1:9" ht="15">
      <c r="A888" s="17"/>
      <c r="B888" s="17"/>
      <c r="C888" s="17"/>
      <c r="D888" s="17"/>
      <c r="E888" s="17"/>
      <c r="F888" s="17"/>
      <c r="G888" s="17"/>
      <c r="H888" s="17"/>
      <c r="I888" s="17"/>
    </row>
    <row r="889" spans="1:9" ht="15">
      <c r="A889" s="17"/>
      <c r="B889" s="17"/>
      <c r="C889" s="17"/>
      <c r="D889" s="17"/>
      <c r="E889" s="17"/>
      <c r="F889" s="17"/>
      <c r="G889" s="17"/>
      <c r="H889" s="17"/>
      <c r="I889" s="17"/>
    </row>
    <row r="890" spans="1:9" ht="15">
      <c r="A890" s="17"/>
      <c r="B890" s="17"/>
      <c r="C890" s="17"/>
      <c r="D890" s="17"/>
      <c r="E890" s="17"/>
      <c r="F890" s="17"/>
      <c r="G890" s="17"/>
      <c r="H890" s="17"/>
      <c r="I890" s="17"/>
    </row>
    <row r="891" spans="1:9" ht="15">
      <c r="A891" s="17"/>
      <c r="B891" s="17"/>
      <c r="C891" s="17"/>
      <c r="D891" s="17"/>
      <c r="E891" s="17"/>
      <c r="F891" s="17"/>
      <c r="G891" s="17"/>
      <c r="H891" s="17"/>
      <c r="I891" s="17"/>
    </row>
    <row r="892" spans="1:9" ht="15">
      <c r="A892" s="17"/>
      <c r="B892" s="17"/>
      <c r="C892" s="17"/>
      <c r="D892" s="17"/>
      <c r="E892" s="17"/>
      <c r="F892" s="17"/>
      <c r="G892" s="17"/>
      <c r="H892" s="17"/>
      <c r="I892" s="17"/>
    </row>
    <row r="893" spans="1:9" ht="15">
      <c r="A893" s="17"/>
      <c r="B893" s="17"/>
      <c r="C893" s="17"/>
      <c r="D893" s="17"/>
      <c r="E893" s="17"/>
      <c r="F893" s="17"/>
      <c r="G893" s="17"/>
      <c r="H893" s="17"/>
      <c r="I893" s="17"/>
    </row>
    <row r="894" spans="1:9" ht="15">
      <c r="A894" s="17"/>
      <c r="B894" s="17"/>
      <c r="C894" s="17"/>
      <c r="D894" s="17"/>
      <c r="E894" s="17"/>
      <c r="F894" s="17"/>
      <c r="G894" s="17"/>
      <c r="H894" s="17"/>
      <c r="I894" s="17"/>
    </row>
    <row r="895" spans="1:9" ht="15">
      <c r="A895" s="17"/>
      <c r="B895" s="17"/>
      <c r="C895" s="17"/>
      <c r="D895" s="17"/>
      <c r="E895" s="17"/>
      <c r="F895" s="17"/>
      <c r="G895" s="17"/>
      <c r="H895" s="17"/>
      <c r="I895" s="17"/>
    </row>
    <row r="896" spans="1:9" ht="15">
      <c r="A896" s="17"/>
      <c r="B896" s="17"/>
      <c r="C896" s="17"/>
      <c r="D896" s="17"/>
      <c r="E896" s="17"/>
      <c r="F896" s="17"/>
      <c r="G896" s="17"/>
      <c r="H896" s="17"/>
      <c r="I896" s="17"/>
    </row>
    <row r="897" spans="1:9" ht="15">
      <c r="A897" s="17"/>
      <c r="B897" s="17"/>
      <c r="C897" s="17"/>
      <c r="D897" s="17"/>
      <c r="E897" s="17"/>
      <c r="F897" s="17"/>
      <c r="G897" s="17"/>
      <c r="H897" s="17"/>
      <c r="I897" s="17"/>
    </row>
    <row r="898" spans="1:9" ht="15">
      <c r="A898" s="17"/>
      <c r="B898" s="17"/>
      <c r="C898" s="17"/>
      <c r="D898" s="17"/>
      <c r="E898" s="17"/>
      <c r="F898" s="17"/>
      <c r="G898" s="17"/>
      <c r="H898" s="17"/>
      <c r="I898" s="17"/>
    </row>
    <row r="899" spans="1:9" ht="15">
      <c r="A899" s="17"/>
      <c r="B899" s="17"/>
      <c r="C899" s="17"/>
      <c r="D899" s="17"/>
      <c r="E899" s="17"/>
      <c r="F899" s="17"/>
      <c r="G899" s="17"/>
      <c r="H899" s="17"/>
      <c r="I899" s="17"/>
    </row>
    <row r="900" spans="1:9" ht="15">
      <c r="A900" s="17"/>
      <c r="B900" s="17"/>
      <c r="C900" s="17"/>
      <c r="D900" s="17"/>
      <c r="E900" s="17"/>
      <c r="F900" s="17"/>
      <c r="G900" s="17"/>
      <c r="H900" s="17"/>
      <c r="I900" s="17"/>
    </row>
    <row r="901" spans="1:9" ht="15">
      <c r="A901" s="17"/>
      <c r="B901" s="17"/>
      <c r="C901" s="17"/>
      <c r="D901" s="17"/>
      <c r="E901" s="17"/>
      <c r="F901" s="17"/>
      <c r="G901" s="17"/>
      <c r="H901" s="17"/>
      <c r="I901" s="17"/>
    </row>
    <row r="902" spans="1:9" ht="15">
      <c r="A902" s="17"/>
      <c r="B902" s="17"/>
      <c r="C902" s="17"/>
      <c r="D902" s="17"/>
      <c r="E902" s="17"/>
      <c r="F902" s="17"/>
      <c r="G902" s="17"/>
      <c r="H902" s="17"/>
      <c r="I902" s="17"/>
    </row>
    <row r="903" spans="1:9" ht="15">
      <c r="A903" s="17"/>
      <c r="B903" s="17"/>
      <c r="C903" s="17"/>
      <c r="D903" s="17"/>
      <c r="E903" s="17"/>
      <c r="F903" s="17"/>
      <c r="G903" s="17"/>
      <c r="H903" s="17"/>
      <c r="I903" s="17"/>
    </row>
    <row r="904" spans="1:9" ht="15">
      <c r="A904" s="17"/>
      <c r="B904" s="17"/>
      <c r="C904" s="17"/>
      <c r="D904" s="17"/>
      <c r="E904" s="17"/>
      <c r="F904" s="17"/>
      <c r="G904" s="17"/>
      <c r="H904" s="17"/>
      <c r="I904" s="17"/>
    </row>
    <row r="905" spans="1:9" ht="15">
      <c r="A905" s="17"/>
      <c r="B905" s="17"/>
      <c r="C905" s="17"/>
      <c r="D905" s="17"/>
      <c r="E905" s="17"/>
      <c r="F905" s="17"/>
      <c r="G905" s="17"/>
      <c r="H905" s="17"/>
      <c r="I905" s="17"/>
    </row>
    <row r="906" spans="1:9" ht="15">
      <c r="A906" s="17"/>
      <c r="B906" s="17"/>
      <c r="C906" s="17"/>
      <c r="D906" s="17"/>
      <c r="E906" s="17"/>
      <c r="F906" s="17"/>
      <c r="G906" s="17"/>
      <c r="H906" s="17"/>
      <c r="I906" s="17"/>
    </row>
    <row r="907" spans="1:9" ht="15">
      <c r="A907" s="17"/>
      <c r="B907" s="17"/>
      <c r="C907" s="17"/>
      <c r="D907" s="17"/>
      <c r="E907" s="17"/>
      <c r="F907" s="17"/>
      <c r="G907" s="17"/>
      <c r="H907" s="17"/>
      <c r="I907" s="17"/>
    </row>
    <row r="908" spans="1:9" ht="15">
      <c r="A908" s="17"/>
      <c r="B908" s="17"/>
      <c r="C908" s="17"/>
      <c r="D908" s="17"/>
      <c r="E908" s="17"/>
      <c r="F908" s="17"/>
      <c r="G908" s="17"/>
      <c r="H908" s="17"/>
      <c r="I908" s="17"/>
    </row>
    <row r="909" spans="1:9" ht="15">
      <c r="A909" s="17"/>
      <c r="B909" s="17"/>
      <c r="C909" s="17"/>
      <c r="D909" s="17"/>
      <c r="E909" s="17"/>
      <c r="F909" s="17"/>
      <c r="G909" s="17"/>
      <c r="H909" s="17"/>
      <c r="I909" s="17"/>
    </row>
    <row r="910" spans="1:9" ht="15">
      <c r="A910" s="17"/>
      <c r="B910" s="17"/>
      <c r="C910" s="17"/>
      <c r="D910" s="17"/>
      <c r="E910" s="17"/>
      <c r="F910" s="17"/>
      <c r="G910" s="17"/>
      <c r="H910" s="17"/>
      <c r="I910" s="17"/>
    </row>
    <row r="911" spans="1:9" ht="15">
      <c r="A911" s="17"/>
      <c r="B911" s="17"/>
      <c r="C911" s="17"/>
      <c r="D911" s="17"/>
      <c r="E911" s="17"/>
      <c r="F911" s="17"/>
      <c r="G911" s="17"/>
      <c r="H911" s="17"/>
      <c r="I911" s="17"/>
    </row>
    <row r="912" spans="1:9" ht="15">
      <c r="A912" s="17"/>
      <c r="B912" s="17"/>
      <c r="C912" s="17"/>
      <c r="D912" s="17"/>
      <c r="E912" s="17"/>
      <c r="F912" s="17"/>
      <c r="G912" s="17"/>
      <c r="H912" s="17"/>
      <c r="I912" s="17"/>
    </row>
    <row r="913" spans="1:9" ht="15">
      <c r="A913" s="17"/>
      <c r="B913" s="17"/>
      <c r="C913" s="17"/>
      <c r="D913" s="17"/>
      <c r="E913" s="17"/>
      <c r="F913" s="17"/>
      <c r="G913" s="17"/>
      <c r="H913" s="17"/>
      <c r="I913" s="17"/>
    </row>
    <row r="914" spans="1:9" ht="15">
      <c r="A914" s="17"/>
      <c r="B914" s="17"/>
      <c r="C914" s="17"/>
      <c r="D914" s="17"/>
      <c r="E914" s="17"/>
      <c r="F914" s="17"/>
      <c r="G914" s="17"/>
      <c r="H914" s="17"/>
      <c r="I914" s="17"/>
    </row>
    <row r="915" spans="1:9" ht="15">
      <c r="A915" s="17"/>
      <c r="B915" s="17"/>
      <c r="C915" s="17"/>
      <c r="D915" s="17"/>
      <c r="E915" s="17"/>
      <c r="F915" s="17"/>
      <c r="G915" s="17"/>
      <c r="H915" s="17"/>
      <c r="I915" s="17"/>
    </row>
    <row r="916" spans="1:9" ht="15">
      <c r="A916" s="17"/>
      <c r="B916" s="17"/>
      <c r="C916" s="17"/>
      <c r="D916" s="17"/>
      <c r="E916" s="17"/>
      <c r="F916" s="17"/>
      <c r="G916" s="17"/>
      <c r="H916" s="17"/>
      <c r="I916" s="17"/>
    </row>
    <row r="917" spans="1:9" ht="15">
      <c r="A917" s="17"/>
      <c r="B917" s="17"/>
      <c r="C917" s="17"/>
      <c r="D917" s="17"/>
      <c r="E917" s="17"/>
      <c r="F917" s="17"/>
      <c r="G917" s="17"/>
      <c r="H917" s="17"/>
      <c r="I917" s="17"/>
    </row>
    <row r="918" spans="1:9" ht="15">
      <c r="A918" s="17"/>
      <c r="B918" s="17"/>
      <c r="C918" s="17"/>
      <c r="D918" s="17"/>
      <c r="E918" s="17"/>
      <c r="F918" s="17"/>
      <c r="G918" s="17"/>
      <c r="H918" s="17"/>
      <c r="I918" s="17"/>
    </row>
    <row r="919" spans="1:9" ht="15">
      <c r="A919" s="17"/>
      <c r="B919" s="17"/>
      <c r="C919" s="17"/>
      <c r="D919" s="17"/>
      <c r="E919" s="17"/>
      <c r="F919" s="17"/>
      <c r="G919" s="17"/>
      <c r="H919" s="17"/>
      <c r="I919" s="17"/>
    </row>
    <row r="920" spans="1:9" ht="15">
      <c r="A920" s="17"/>
      <c r="B920" s="17"/>
      <c r="C920" s="17"/>
      <c r="D920" s="17"/>
      <c r="E920" s="17"/>
      <c r="F920" s="17"/>
      <c r="G920" s="17"/>
      <c r="H920" s="17"/>
      <c r="I920" s="17"/>
    </row>
    <row r="921" spans="1:9" ht="15">
      <c r="A921" s="17"/>
      <c r="B921" s="17"/>
      <c r="C921" s="17"/>
      <c r="D921" s="17"/>
      <c r="E921" s="17"/>
      <c r="F921" s="17"/>
      <c r="G921" s="17"/>
      <c r="H921" s="17"/>
      <c r="I921" s="17"/>
    </row>
    <row r="922" spans="1:9" ht="15">
      <c r="A922" s="17"/>
      <c r="B922" s="17"/>
      <c r="C922" s="17"/>
      <c r="D922" s="17"/>
      <c r="E922" s="17"/>
      <c r="F922" s="17"/>
      <c r="G922" s="17"/>
      <c r="H922" s="17"/>
      <c r="I922" s="17"/>
    </row>
    <row r="923" spans="1:9" ht="15">
      <c r="A923" s="17"/>
      <c r="B923" s="17"/>
      <c r="C923" s="17"/>
      <c r="D923" s="17"/>
      <c r="E923" s="17"/>
      <c r="F923" s="17"/>
      <c r="G923" s="17"/>
      <c r="H923" s="17"/>
      <c r="I923" s="17"/>
    </row>
    <row r="924" spans="1:9" ht="15">
      <c r="A924" s="17"/>
      <c r="B924" s="17"/>
      <c r="C924" s="17"/>
      <c r="D924" s="17"/>
      <c r="E924" s="17"/>
      <c r="F924" s="17"/>
      <c r="G924" s="17"/>
      <c r="H924" s="17"/>
      <c r="I924" s="17"/>
    </row>
    <row r="925" spans="1:9" ht="15">
      <c r="A925" s="17"/>
      <c r="B925" s="17"/>
      <c r="C925" s="17"/>
      <c r="D925" s="17"/>
      <c r="E925" s="17"/>
      <c r="F925" s="17"/>
      <c r="G925" s="17"/>
      <c r="H925" s="17"/>
      <c r="I925" s="17"/>
    </row>
    <row r="926" spans="1:9" ht="15">
      <c r="A926" s="17"/>
      <c r="B926" s="17"/>
      <c r="C926" s="17"/>
      <c r="D926" s="17"/>
      <c r="E926" s="17"/>
      <c r="F926" s="17"/>
      <c r="G926" s="17"/>
      <c r="H926" s="17"/>
      <c r="I926" s="17"/>
    </row>
    <row r="927" spans="1:9" ht="15">
      <c r="A927" s="17"/>
      <c r="B927" s="17"/>
      <c r="C927" s="17"/>
      <c r="D927" s="17"/>
      <c r="E927" s="17"/>
      <c r="F927" s="17"/>
      <c r="G927" s="17"/>
      <c r="H927" s="17"/>
      <c r="I927" s="17"/>
    </row>
    <row r="928" spans="1:9" ht="15">
      <c r="A928" s="17"/>
      <c r="B928" s="17"/>
      <c r="C928" s="17"/>
      <c r="D928" s="17"/>
      <c r="E928" s="17"/>
      <c r="F928" s="17"/>
      <c r="G928" s="17"/>
      <c r="H928" s="17"/>
      <c r="I928" s="17"/>
    </row>
    <row r="929" spans="1:9" ht="15">
      <c r="A929" s="17"/>
      <c r="B929" s="17"/>
      <c r="C929" s="17"/>
      <c r="D929" s="17"/>
      <c r="E929" s="17"/>
      <c r="F929" s="17"/>
      <c r="G929" s="17"/>
      <c r="H929" s="17"/>
      <c r="I929" s="17"/>
    </row>
    <row r="930" spans="1:9" ht="15">
      <c r="A930" s="17"/>
      <c r="B930" s="17"/>
      <c r="C930" s="17"/>
      <c r="D930" s="17"/>
      <c r="E930" s="17"/>
      <c r="F930" s="17"/>
      <c r="G930" s="17"/>
      <c r="H930" s="17"/>
      <c r="I930" s="17"/>
    </row>
    <row r="931" spans="1:9" ht="15">
      <c r="A931" s="17"/>
      <c r="B931" s="17"/>
      <c r="C931" s="17"/>
      <c r="D931" s="17"/>
      <c r="E931" s="17"/>
      <c r="F931" s="17"/>
      <c r="G931" s="17"/>
      <c r="H931" s="17"/>
      <c r="I931" s="17"/>
    </row>
    <row r="932" spans="1:9" ht="15">
      <c r="A932" s="17"/>
      <c r="B932" s="17"/>
      <c r="C932" s="17"/>
      <c r="D932" s="17"/>
      <c r="E932" s="17"/>
      <c r="F932" s="17"/>
      <c r="G932" s="17"/>
      <c r="H932" s="17"/>
      <c r="I932" s="17"/>
    </row>
    <row r="933" spans="1:9" ht="15">
      <c r="A933" s="17"/>
      <c r="B933" s="17"/>
      <c r="C933" s="17"/>
      <c r="D933" s="17"/>
      <c r="E933" s="17"/>
      <c r="F933" s="17"/>
      <c r="G933" s="17"/>
      <c r="H933" s="17"/>
      <c r="I933" s="17"/>
    </row>
    <row r="934" spans="1:9" ht="15">
      <c r="A934" s="17"/>
      <c r="B934" s="17"/>
      <c r="C934" s="17"/>
      <c r="D934" s="17"/>
      <c r="E934" s="17"/>
      <c r="F934" s="17"/>
      <c r="G934" s="17"/>
      <c r="H934" s="17"/>
      <c r="I934" s="17"/>
    </row>
    <row r="935" spans="1:9" ht="15">
      <c r="A935" s="17"/>
      <c r="B935" s="17"/>
      <c r="C935" s="17"/>
      <c r="D935" s="17"/>
      <c r="E935" s="17"/>
      <c r="F935" s="17"/>
      <c r="G935" s="17"/>
      <c r="H935" s="17"/>
      <c r="I935" s="17"/>
    </row>
    <row r="936" spans="1:9" ht="15">
      <c r="A936" s="17"/>
      <c r="B936" s="17"/>
      <c r="C936" s="17"/>
      <c r="D936" s="17"/>
      <c r="E936" s="17"/>
      <c r="F936" s="17"/>
      <c r="G936" s="17"/>
      <c r="H936" s="17"/>
      <c r="I936" s="17"/>
    </row>
    <row r="937" spans="1:9" ht="15">
      <c r="A937" s="17"/>
      <c r="B937" s="17"/>
      <c r="C937" s="17"/>
      <c r="D937" s="17"/>
      <c r="E937" s="17"/>
      <c r="F937" s="17"/>
      <c r="G937" s="17"/>
      <c r="H937" s="17"/>
      <c r="I937" s="17"/>
    </row>
    <row r="938" spans="1:9" ht="15">
      <c r="A938" s="17"/>
      <c r="B938" s="17"/>
      <c r="C938" s="17"/>
      <c r="D938" s="17"/>
      <c r="E938" s="17"/>
      <c r="F938" s="17"/>
      <c r="G938" s="17"/>
      <c r="H938" s="17"/>
      <c r="I938" s="17"/>
    </row>
    <row r="939" spans="1:9" ht="15">
      <c r="A939" s="17"/>
      <c r="B939" s="17"/>
      <c r="C939" s="17"/>
      <c r="D939" s="17"/>
      <c r="E939" s="17"/>
      <c r="F939" s="17"/>
      <c r="G939" s="17"/>
      <c r="H939" s="17"/>
      <c r="I939" s="17"/>
    </row>
    <row r="940" spans="1:9" ht="15">
      <c r="A940" s="17"/>
      <c r="B940" s="17"/>
      <c r="C940" s="17"/>
      <c r="D940" s="17"/>
      <c r="E940" s="17"/>
      <c r="F940" s="17"/>
      <c r="G940" s="17"/>
      <c r="H940" s="17"/>
      <c r="I940" s="17"/>
    </row>
    <row r="941" spans="1:9" ht="15">
      <c r="A941" s="17"/>
      <c r="B941" s="17"/>
      <c r="C941" s="17"/>
      <c r="D941" s="17"/>
      <c r="E941" s="17"/>
      <c r="F941" s="17"/>
      <c r="G941" s="17"/>
      <c r="H941" s="17"/>
      <c r="I941" s="17"/>
    </row>
    <row r="942" spans="1:9" ht="15">
      <c r="A942" s="17"/>
      <c r="B942" s="17"/>
      <c r="C942" s="17"/>
      <c r="D942" s="17"/>
      <c r="E942" s="17"/>
      <c r="F942" s="17"/>
      <c r="G942" s="17"/>
      <c r="H942" s="17"/>
      <c r="I942" s="17"/>
    </row>
    <row r="943" spans="1:9" ht="15">
      <c r="A943" s="17"/>
      <c r="B943" s="17"/>
      <c r="C943" s="17"/>
      <c r="D943" s="17"/>
      <c r="E943" s="17"/>
      <c r="F943" s="17"/>
      <c r="G943" s="17"/>
      <c r="H943" s="17"/>
      <c r="I943" s="17"/>
    </row>
    <row r="944" spans="1:9" ht="15">
      <c r="A944" s="17"/>
      <c r="B944" s="17"/>
      <c r="C944" s="17"/>
      <c r="D944" s="17"/>
      <c r="E944" s="17"/>
      <c r="F944" s="17"/>
      <c r="G944" s="17"/>
      <c r="H944" s="17"/>
      <c r="I944" s="17"/>
    </row>
    <row r="945" spans="1:9" ht="15">
      <c r="A945" s="17"/>
      <c r="B945" s="17"/>
      <c r="C945" s="17"/>
      <c r="D945" s="17"/>
      <c r="E945" s="17"/>
      <c r="F945" s="17"/>
      <c r="G945" s="17"/>
      <c r="H945" s="17"/>
      <c r="I945" s="17"/>
    </row>
    <row r="946" spans="1:9" ht="15">
      <c r="A946" s="17"/>
      <c r="B946" s="17"/>
      <c r="C946" s="17"/>
      <c r="D946" s="17"/>
      <c r="E946" s="17"/>
      <c r="F946" s="17"/>
      <c r="G946" s="17"/>
      <c r="H946" s="17"/>
      <c r="I946" s="17"/>
    </row>
    <row r="947" spans="1:9" ht="15">
      <c r="A947" s="17"/>
      <c r="B947" s="17"/>
      <c r="C947" s="17"/>
      <c r="D947" s="17"/>
      <c r="E947" s="17"/>
      <c r="F947" s="17"/>
      <c r="G947" s="17"/>
      <c r="H947" s="17"/>
      <c r="I947" s="17"/>
    </row>
    <row r="948" spans="1:9" ht="15">
      <c r="A948" s="17"/>
      <c r="B948" s="17"/>
      <c r="C948" s="17"/>
      <c r="D948" s="17"/>
      <c r="E948" s="17"/>
      <c r="F948" s="17"/>
      <c r="G948" s="17"/>
      <c r="H948" s="17"/>
      <c r="I948" s="17"/>
    </row>
    <row r="949" spans="1:9" ht="15">
      <c r="A949" s="17"/>
      <c r="B949" s="17"/>
      <c r="C949" s="17"/>
      <c r="D949" s="17"/>
      <c r="E949" s="17"/>
      <c r="F949" s="17"/>
      <c r="G949" s="17"/>
      <c r="H949" s="17"/>
      <c r="I949" s="17"/>
    </row>
    <row r="950" spans="1:9" ht="15">
      <c r="A950" s="17"/>
      <c r="B950" s="17"/>
      <c r="C950" s="17"/>
      <c r="D950" s="17"/>
      <c r="E950" s="17"/>
      <c r="F950" s="17"/>
      <c r="G950" s="17"/>
      <c r="H950" s="17"/>
      <c r="I950" s="17"/>
    </row>
    <row r="951" spans="1:9" ht="15">
      <c r="A951" s="17"/>
      <c r="B951" s="17"/>
      <c r="C951" s="17"/>
      <c r="D951" s="17"/>
      <c r="E951" s="17"/>
      <c r="F951" s="17"/>
      <c r="G951" s="17"/>
      <c r="H951" s="17"/>
      <c r="I951" s="17"/>
    </row>
    <row r="952" spans="1:9" ht="15">
      <c r="A952" s="17"/>
      <c r="B952" s="17"/>
      <c r="C952" s="17"/>
      <c r="D952" s="17"/>
      <c r="E952" s="17"/>
      <c r="F952" s="17"/>
      <c r="G952" s="17"/>
      <c r="H952" s="17"/>
      <c r="I952" s="17"/>
    </row>
    <row r="953" spans="1:9" ht="15">
      <c r="A953" s="17"/>
      <c r="B953" s="17"/>
      <c r="C953" s="17"/>
      <c r="D953" s="17"/>
      <c r="E953" s="17"/>
      <c r="F953" s="17"/>
      <c r="G953" s="17"/>
      <c r="H953" s="17"/>
      <c r="I953" s="17"/>
    </row>
    <row r="954" spans="1:9" ht="15">
      <c r="A954" s="17"/>
      <c r="B954" s="17"/>
      <c r="C954" s="17"/>
      <c r="D954" s="17"/>
      <c r="E954" s="17"/>
      <c r="F954" s="17"/>
      <c r="G954" s="17"/>
      <c r="H954" s="17"/>
      <c r="I954" s="17"/>
    </row>
    <row r="955" spans="1:9" ht="15">
      <c r="A955" s="17"/>
      <c r="B955" s="17"/>
      <c r="C955" s="17"/>
      <c r="D955" s="17"/>
      <c r="E955" s="17"/>
      <c r="F955" s="17"/>
      <c r="G955" s="17"/>
      <c r="H955" s="17"/>
      <c r="I955" s="17"/>
    </row>
    <row r="956" spans="1:9" ht="15">
      <c r="A956" s="17"/>
      <c r="B956" s="17"/>
      <c r="C956" s="17"/>
      <c r="D956" s="17"/>
      <c r="E956" s="17"/>
      <c r="F956" s="17"/>
      <c r="G956" s="17"/>
      <c r="H956" s="17"/>
      <c r="I956" s="17"/>
    </row>
    <row r="957" spans="1:9" ht="15">
      <c r="A957" s="17"/>
      <c r="B957" s="17"/>
      <c r="C957" s="17"/>
      <c r="D957" s="17"/>
      <c r="E957" s="17"/>
      <c r="F957" s="17"/>
      <c r="G957" s="17"/>
      <c r="H957" s="17"/>
      <c r="I957" s="17"/>
    </row>
    <row r="958" spans="1:9" ht="15">
      <c r="A958" s="17"/>
      <c r="B958" s="17"/>
      <c r="C958" s="17"/>
      <c r="D958" s="17"/>
      <c r="E958" s="17"/>
      <c r="F958" s="17"/>
      <c r="G958" s="17"/>
      <c r="H958" s="17"/>
      <c r="I958" s="17"/>
    </row>
    <row r="959" spans="1:9" ht="15">
      <c r="A959" s="17"/>
      <c r="B959" s="17"/>
      <c r="C959" s="17"/>
      <c r="D959" s="17"/>
      <c r="E959" s="17"/>
      <c r="F959" s="17"/>
      <c r="G959" s="17"/>
      <c r="H959" s="17"/>
      <c r="I959" s="17"/>
    </row>
    <row r="960" spans="1:9" ht="15">
      <c r="A960" s="17"/>
      <c r="B960" s="17"/>
      <c r="C960" s="17"/>
      <c r="D960" s="17"/>
      <c r="E960" s="17"/>
      <c r="F960" s="17"/>
      <c r="G960" s="17"/>
      <c r="H960" s="17"/>
      <c r="I960" s="17"/>
    </row>
    <row r="961" spans="1:9" ht="15">
      <c r="A961" s="17"/>
      <c r="B961" s="17"/>
      <c r="C961" s="17"/>
      <c r="D961" s="17"/>
      <c r="E961" s="17"/>
      <c r="F961" s="17"/>
      <c r="G961" s="17"/>
      <c r="H961" s="17"/>
      <c r="I961" s="17"/>
    </row>
    <row r="962" spans="1:9" ht="15">
      <c r="A962" s="17"/>
      <c r="B962" s="17"/>
      <c r="C962" s="17"/>
      <c r="D962" s="17"/>
      <c r="E962" s="17"/>
      <c r="F962" s="17"/>
      <c r="G962" s="17"/>
      <c r="H962" s="17"/>
      <c r="I962" s="17"/>
    </row>
    <row r="963" spans="1:9" ht="15">
      <c r="A963" s="17"/>
      <c r="B963" s="17"/>
      <c r="C963" s="17"/>
      <c r="D963" s="17"/>
      <c r="E963" s="17"/>
      <c r="F963" s="17"/>
      <c r="G963" s="17"/>
      <c r="H963" s="17"/>
      <c r="I963" s="17"/>
    </row>
    <row r="964" spans="1:9" ht="15">
      <c r="A964" s="17"/>
      <c r="B964" s="17"/>
      <c r="C964" s="17"/>
      <c r="D964" s="17"/>
      <c r="E964" s="17"/>
      <c r="F964" s="17"/>
      <c r="G964" s="17"/>
      <c r="H964" s="17"/>
      <c r="I964" s="17"/>
    </row>
    <row r="965" spans="1:9" ht="15">
      <c r="A965" s="17"/>
      <c r="B965" s="17"/>
      <c r="C965" s="17"/>
      <c r="D965" s="17"/>
      <c r="E965" s="17"/>
      <c r="F965" s="17"/>
      <c r="G965" s="17"/>
      <c r="H965" s="17"/>
      <c r="I965" s="17"/>
    </row>
    <row r="966" spans="1:9" ht="15">
      <c r="A966" s="17"/>
      <c r="B966" s="17"/>
      <c r="C966" s="17"/>
      <c r="D966" s="17"/>
      <c r="E966" s="17"/>
      <c r="F966" s="17"/>
      <c r="G966" s="17"/>
      <c r="H966" s="17"/>
      <c r="I966" s="17"/>
    </row>
    <row r="967" spans="1:9" ht="15">
      <c r="A967" s="17"/>
      <c r="B967" s="17"/>
      <c r="C967" s="17"/>
      <c r="D967" s="17"/>
      <c r="E967" s="17"/>
      <c r="F967" s="17"/>
      <c r="G967" s="17"/>
      <c r="H967" s="17"/>
      <c r="I967" s="17"/>
    </row>
    <row r="968" spans="1:9" ht="15">
      <c r="A968" s="17"/>
      <c r="B968" s="17"/>
      <c r="C968" s="17"/>
      <c r="D968" s="17"/>
      <c r="E968" s="17"/>
      <c r="F968" s="17"/>
      <c r="G968" s="17"/>
      <c r="H968" s="17"/>
      <c r="I968" s="17"/>
    </row>
    <row r="969" spans="1:9" ht="15">
      <c r="A969" s="17"/>
      <c r="B969" s="17"/>
      <c r="C969" s="17"/>
      <c r="D969" s="17"/>
      <c r="E969" s="17"/>
      <c r="F969" s="17"/>
      <c r="G969" s="17"/>
      <c r="H969" s="17"/>
      <c r="I969" s="17"/>
    </row>
    <row r="970" spans="1:9" ht="15">
      <c r="A970" s="17"/>
      <c r="B970" s="17"/>
      <c r="C970" s="17"/>
      <c r="D970" s="17"/>
      <c r="E970" s="17"/>
      <c r="F970" s="17"/>
      <c r="G970" s="17"/>
      <c r="H970" s="17"/>
      <c r="I970" s="17"/>
    </row>
    <row r="971" spans="1:9" ht="15">
      <c r="A971" s="17"/>
      <c r="B971" s="17"/>
      <c r="C971" s="17"/>
      <c r="D971" s="17"/>
      <c r="E971" s="17"/>
      <c r="F971" s="17"/>
      <c r="G971" s="17"/>
      <c r="H971" s="17"/>
      <c r="I971" s="17"/>
    </row>
    <row r="972" spans="1:9" ht="15">
      <c r="A972" s="17"/>
      <c r="B972" s="17"/>
      <c r="C972" s="17"/>
      <c r="D972" s="17"/>
      <c r="E972" s="17"/>
      <c r="F972" s="17"/>
      <c r="G972" s="17"/>
      <c r="H972" s="17"/>
      <c r="I972" s="17"/>
    </row>
    <row r="973" spans="1:9" ht="15">
      <c r="A973" s="17"/>
      <c r="B973" s="17"/>
      <c r="C973" s="17"/>
      <c r="D973" s="17"/>
      <c r="E973" s="17"/>
      <c r="F973" s="17"/>
      <c r="G973" s="17"/>
      <c r="H973" s="17"/>
      <c r="I973" s="17"/>
    </row>
    <row r="974" spans="1:9" ht="15">
      <c r="A974" s="17"/>
      <c r="B974" s="17"/>
      <c r="C974" s="17"/>
      <c r="D974" s="17"/>
      <c r="E974" s="17"/>
      <c r="F974" s="17"/>
      <c r="G974" s="17"/>
      <c r="H974" s="17"/>
      <c r="I974" s="17"/>
    </row>
    <row r="975" spans="1:9" ht="15">
      <c r="A975" s="17"/>
      <c r="B975" s="17"/>
      <c r="C975" s="17"/>
      <c r="D975" s="17"/>
      <c r="E975" s="17"/>
      <c r="F975" s="17"/>
      <c r="G975" s="17"/>
      <c r="H975" s="17"/>
      <c r="I975" s="17"/>
    </row>
    <row r="976" spans="1:9" ht="15">
      <c r="A976" s="17"/>
      <c r="B976" s="17"/>
      <c r="C976" s="17"/>
      <c r="D976" s="17"/>
      <c r="E976" s="17"/>
      <c r="F976" s="17"/>
      <c r="G976" s="17"/>
      <c r="H976" s="17"/>
      <c r="I976" s="17"/>
    </row>
    <row r="977" spans="1:9" ht="15">
      <c r="A977" s="17"/>
      <c r="B977" s="17"/>
      <c r="C977" s="17"/>
      <c r="D977" s="17"/>
      <c r="E977" s="17"/>
      <c r="F977" s="17"/>
      <c r="G977" s="17"/>
      <c r="H977" s="17"/>
      <c r="I977" s="17"/>
    </row>
    <row r="978" spans="1:9" ht="15">
      <c r="A978" s="17"/>
      <c r="B978" s="17"/>
      <c r="C978" s="17"/>
      <c r="D978" s="17"/>
      <c r="E978" s="17"/>
      <c r="F978" s="17"/>
      <c r="G978" s="17"/>
      <c r="H978" s="17"/>
      <c r="I978" s="17"/>
    </row>
    <row r="979" spans="1:9" ht="15">
      <c r="A979" s="17"/>
      <c r="B979" s="17"/>
      <c r="C979" s="17"/>
      <c r="D979" s="17"/>
      <c r="E979" s="17"/>
      <c r="F979" s="17"/>
      <c r="G979" s="17"/>
      <c r="H979" s="17"/>
      <c r="I979" s="17"/>
    </row>
    <row r="980" spans="1:9" ht="15">
      <c r="A980" s="17"/>
      <c r="B980" s="17"/>
      <c r="C980" s="17"/>
      <c r="D980" s="17"/>
      <c r="E980" s="17"/>
      <c r="F980" s="17"/>
      <c r="G980" s="17"/>
      <c r="H980" s="17"/>
      <c r="I980" s="17"/>
    </row>
    <row r="981" spans="1:9" ht="15">
      <c r="A981" s="17"/>
      <c r="B981" s="17"/>
      <c r="C981" s="17"/>
      <c r="D981" s="17"/>
      <c r="E981" s="17"/>
      <c r="F981" s="17"/>
      <c r="G981" s="17"/>
      <c r="H981" s="17"/>
      <c r="I981" s="17"/>
    </row>
    <row r="982" spans="1:9" ht="15">
      <c r="A982" s="17"/>
      <c r="B982" s="17"/>
      <c r="C982" s="17"/>
      <c r="D982" s="17"/>
      <c r="E982" s="17"/>
      <c r="F982" s="17"/>
      <c r="G982" s="17"/>
      <c r="H982" s="17"/>
      <c r="I982" s="17"/>
    </row>
    <row r="983" spans="1:9" ht="15">
      <c r="A983" s="17"/>
      <c r="B983" s="17"/>
      <c r="C983" s="17"/>
      <c r="D983" s="17"/>
      <c r="E983" s="17"/>
      <c r="F983" s="17"/>
      <c r="G983" s="17"/>
      <c r="H983" s="17"/>
      <c r="I983" s="17"/>
    </row>
    <row r="984" spans="1:9" ht="15">
      <c r="A984" s="17"/>
      <c r="B984" s="17"/>
      <c r="C984" s="17"/>
      <c r="D984" s="17"/>
      <c r="E984" s="17"/>
      <c r="F984" s="17"/>
      <c r="G984" s="17"/>
      <c r="H984" s="17"/>
      <c r="I984" s="17"/>
    </row>
    <row r="985" spans="1:9" ht="15">
      <c r="A985" s="17"/>
      <c r="B985" s="17"/>
      <c r="C985" s="17"/>
      <c r="D985" s="17"/>
      <c r="E985" s="17"/>
      <c r="F985" s="17"/>
      <c r="G985" s="17"/>
      <c r="H985" s="17"/>
      <c r="I985" s="17"/>
    </row>
    <row r="986" spans="1:9" ht="15">
      <c r="A986" s="17"/>
      <c r="B986" s="17"/>
      <c r="C986" s="17"/>
      <c r="D986" s="17"/>
      <c r="E986" s="17"/>
      <c r="F986" s="17"/>
      <c r="G986" s="17"/>
      <c r="H986" s="17"/>
      <c r="I986" s="17"/>
    </row>
    <row r="987" spans="1:9" ht="15">
      <c r="A987" s="17"/>
      <c r="B987" s="17"/>
      <c r="C987" s="17"/>
      <c r="D987" s="17"/>
      <c r="E987" s="17"/>
      <c r="F987" s="17"/>
      <c r="G987" s="17"/>
      <c r="H987" s="17"/>
      <c r="I987" s="17"/>
    </row>
    <row r="988" spans="1:9" ht="15">
      <c r="A988" s="17"/>
      <c r="B988" s="17"/>
      <c r="C988" s="17"/>
      <c r="D988" s="17"/>
      <c r="E988" s="17"/>
      <c r="F988" s="17"/>
      <c r="G988" s="17"/>
      <c r="H988" s="17"/>
      <c r="I988" s="17"/>
    </row>
    <row r="989" spans="1:9" ht="15">
      <c r="A989" s="17"/>
      <c r="B989" s="17"/>
      <c r="C989" s="17"/>
      <c r="D989" s="17"/>
      <c r="E989" s="17"/>
      <c r="F989" s="17"/>
      <c r="G989" s="17"/>
      <c r="H989" s="17"/>
      <c r="I989" s="17"/>
    </row>
    <row r="990" spans="1:9" ht="15">
      <c r="A990" s="17"/>
      <c r="B990" s="17"/>
      <c r="C990" s="17"/>
      <c r="D990" s="17"/>
      <c r="E990" s="17"/>
      <c r="F990" s="17"/>
      <c r="G990" s="17"/>
      <c r="H990" s="17"/>
      <c r="I990" s="17"/>
    </row>
    <row r="991" spans="1:9" ht="15">
      <c r="A991" s="17"/>
      <c r="B991" s="17"/>
      <c r="C991" s="17"/>
      <c r="D991" s="17"/>
      <c r="E991" s="17"/>
      <c r="F991" s="17"/>
      <c r="G991" s="17"/>
      <c r="H991" s="17"/>
      <c r="I991" s="17"/>
    </row>
    <row r="992" spans="1:9" ht="15">
      <c r="A992" s="17"/>
      <c r="B992" s="17"/>
      <c r="C992" s="17"/>
      <c r="D992" s="17"/>
      <c r="E992" s="17"/>
      <c r="F992" s="17"/>
      <c r="G992" s="17"/>
      <c r="H992" s="17"/>
      <c r="I992" s="17"/>
    </row>
    <row r="993" spans="1:9" ht="15">
      <c r="A993" s="17"/>
      <c r="B993" s="17"/>
      <c r="C993" s="17"/>
      <c r="D993" s="17"/>
      <c r="E993" s="17"/>
      <c r="F993" s="17"/>
      <c r="G993" s="17"/>
      <c r="H993" s="17"/>
      <c r="I993" s="17"/>
    </row>
    <row r="994" spans="1:9" ht="15">
      <c r="A994" s="17"/>
      <c r="B994" s="17"/>
      <c r="C994" s="17"/>
      <c r="D994" s="17"/>
      <c r="E994" s="17"/>
      <c r="F994" s="17"/>
      <c r="G994" s="17"/>
      <c r="H994" s="17"/>
      <c r="I994" s="17"/>
    </row>
    <row r="995" spans="1:9" ht="15">
      <c r="A995" s="17"/>
      <c r="B995" s="17"/>
      <c r="C995" s="17"/>
      <c r="D995" s="17"/>
      <c r="E995" s="17"/>
      <c r="F995" s="17"/>
      <c r="G995" s="17"/>
      <c r="H995" s="17"/>
      <c r="I995" s="17"/>
    </row>
    <row r="996" spans="1:9" ht="15">
      <c r="A996" s="17"/>
      <c r="B996" s="17"/>
      <c r="C996" s="17"/>
      <c r="D996" s="17"/>
      <c r="E996" s="17"/>
      <c r="F996" s="17"/>
      <c r="G996" s="17"/>
      <c r="H996" s="17"/>
      <c r="I996" s="17"/>
    </row>
    <row r="997" spans="1:9" ht="15">
      <c r="A997" s="17"/>
      <c r="B997" s="17"/>
      <c r="C997" s="17"/>
      <c r="D997" s="17"/>
      <c r="E997" s="17"/>
      <c r="F997" s="17"/>
      <c r="G997" s="17"/>
      <c r="H997" s="17"/>
      <c r="I997" s="17"/>
    </row>
    <row r="998" spans="1:9" ht="15">
      <c r="A998" s="17"/>
      <c r="B998" s="17"/>
      <c r="C998" s="17"/>
      <c r="D998" s="17"/>
      <c r="E998" s="17"/>
      <c r="F998" s="17"/>
      <c r="G998" s="17"/>
      <c r="H998" s="17"/>
      <c r="I998" s="17"/>
    </row>
    <row r="999" spans="1:9" ht="15">
      <c r="A999" s="17"/>
      <c r="B999" s="17"/>
      <c r="C999" s="17"/>
      <c r="D999" s="17"/>
      <c r="E999" s="17"/>
      <c r="F999" s="17"/>
      <c r="G999" s="17"/>
      <c r="H999" s="17"/>
      <c r="I999" s="17"/>
    </row>
    <row r="1000" spans="1:9" ht="15">
      <c r="A1000" s="17"/>
      <c r="B1000" s="17"/>
      <c r="C1000" s="17"/>
      <c r="D1000" s="17"/>
      <c r="E1000" s="17"/>
      <c r="F1000" s="17"/>
      <c r="G1000" s="17"/>
      <c r="H1000" s="17"/>
      <c r="I1000" s="17"/>
    </row>
    <row r="1001" spans="1:9" ht="15">
      <c r="A1001" s="17"/>
      <c r="B1001" s="17"/>
      <c r="C1001" s="17"/>
      <c r="D1001" s="17"/>
      <c r="E1001" s="17"/>
      <c r="F1001" s="17"/>
      <c r="G1001" s="17"/>
      <c r="H1001" s="17"/>
      <c r="I1001" s="17"/>
    </row>
    <row r="1002" spans="1:9" ht="15">
      <c r="A1002" s="17"/>
      <c r="B1002" s="17"/>
      <c r="C1002" s="17"/>
      <c r="D1002" s="17"/>
      <c r="E1002" s="17"/>
      <c r="F1002" s="17"/>
      <c r="G1002" s="17"/>
      <c r="H1002" s="17"/>
      <c r="I1002" s="17"/>
    </row>
    <row r="1003" spans="1:9" ht="15">
      <c r="A1003" s="17"/>
      <c r="B1003" s="17"/>
      <c r="C1003" s="17"/>
      <c r="D1003" s="17"/>
      <c r="E1003" s="17"/>
      <c r="F1003" s="17"/>
      <c r="G1003" s="17"/>
      <c r="H1003" s="17"/>
      <c r="I1003" s="17"/>
    </row>
    <row r="1004" spans="1:9" ht="15">
      <c r="A1004" s="17"/>
      <c r="B1004" s="17"/>
      <c r="C1004" s="17"/>
      <c r="D1004" s="17"/>
      <c r="E1004" s="17"/>
      <c r="F1004" s="17"/>
      <c r="G1004" s="17"/>
      <c r="H1004" s="17"/>
      <c r="I1004" s="17"/>
    </row>
    <row r="1005" spans="1:9" ht="15">
      <c r="A1005" s="17"/>
      <c r="B1005" s="17"/>
      <c r="C1005" s="17"/>
      <c r="D1005" s="17"/>
      <c r="E1005" s="17"/>
      <c r="F1005" s="17"/>
      <c r="G1005" s="17"/>
      <c r="H1005" s="17"/>
      <c r="I1005" s="17"/>
    </row>
    <row r="1006" spans="1:9" ht="15">
      <c r="A1006" s="17"/>
      <c r="B1006" s="17"/>
      <c r="C1006" s="17"/>
      <c r="D1006" s="17"/>
      <c r="E1006" s="17"/>
      <c r="F1006" s="17"/>
      <c r="G1006" s="17"/>
      <c r="H1006" s="17"/>
      <c r="I1006" s="17"/>
    </row>
    <row r="1007" spans="1:9" ht="15">
      <c r="A1007" s="17"/>
      <c r="B1007" s="17"/>
      <c r="C1007" s="17"/>
      <c r="D1007" s="17"/>
      <c r="E1007" s="17"/>
      <c r="F1007" s="17"/>
      <c r="G1007" s="17"/>
      <c r="H1007" s="17"/>
      <c r="I1007" s="17"/>
    </row>
    <row r="1008" spans="1:9" ht="15">
      <c r="A1008" s="17"/>
      <c r="B1008" s="17"/>
      <c r="C1008" s="17"/>
      <c r="D1008" s="17"/>
      <c r="E1008" s="17"/>
      <c r="F1008" s="17"/>
      <c r="G1008" s="17"/>
      <c r="H1008" s="17"/>
      <c r="I1008" s="17"/>
    </row>
    <row r="1009" spans="1:9" ht="15">
      <c r="A1009" s="17"/>
      <c r="B1009" s="17"/>
      <c r="C1009" s="17"/>
      <c r="D1009" s="17"/>
      <c r="E1009" s="17"/>
      <c r="F1009" s="17"/>
      <c r="G1009" s="17"/>
      <c r="H1009" s="17"/>
      <c r="I1009" s="17"/>
    </row>
    <row r="1010" spans="1:9" ht="15">
      <c r="A1010" s="17"/>
      <c r="B1010" s="17"/>
      <c r="C1010" s="17"/>
      <c r="D1010" s="17"/>
      <c r="E1010" s="17"/>
      <c r="F1010" s="17"/>
      <c r="G1010" s="17"/>
      <c r="H1010" s="17"/>
      <c r="I1010" s="17"/>
    </row>
    <row r="1011" spans="1:9" ht="15">
      <c r="A1011" s="17"/>
      <c r="B1011" s="17"/>
      <c r="C1011" s="17"/>
      <c r="D1011" s="17"/>
      <c r="E1011" s="17"/>
      <c r="F1011" s="17"/>
      <c r="G1011" s="17"/>
      <c r="H1011" s="17"/>
      <c r="I1011" s="17"/>
    </row>
    <row r="1012" spans="1:9" ht="15">
      <c r="A1012" s="17"/>
      <c r="B1012" s="17"/>
      <c r="C1012" s="17"/>
      <c r="D1012" s="17"/>
      <c r="E1012" s="17"/>
      <c r="F1012" s="17"/>
      <c r="G1012" s="17"/>
      <c r="H1012" s="17"/>
      <c r="I1012" s="17"/>
    </row>
    <row r="1013" spans="1:9" ht="15">
      <c r="A1013" s="17"/>
      <c r="B1013" s="17"/>
      <c r="C1013" s="17"/>
      <c r="D1013" s="17"/>
      <c r="E1013" s="17"/>
      <c r="F1013" s="17"/>
      <c r="G1013" s="17"/>
      <c r="H1013" s="17"/>
      <c r="I1013" s="17"/>
    </row>
    <row r="1014" spans="1:9" ht="15">
      <c r="A1014" s="17"/>
      <c r="B1014" s="17"/>
      <c r="C1014" s="17"/>
      <c r="D1014" s="17"/>
      <c r="E1014" s="17"/>
      <c r="F1014" s="17"/>
      <c r="G1014" s="17"/>
      <c r="H1014" s="17"/>
      <c r="I1014" s="17"/>
    </row>
    <row r="1015" spans="1:9" ht="15">
      <c r="A1015" s="17"/>
      <c r="B1015" s="17"/>
      <c r="C1015" s="17"/>
      <c r="D1015" s="17"/>
      <c r="E1015" s="17"/>
      <c r="F1015" s="17"/>
      <c r="G1015" s="17"/>
      <c r="H1015" s="17"/>
      <c r="I1015" s="17"/>
    </row>
    <row r="1016" spans="1:9" ht="15">
      <c r="A1016" s="17"/>
      <c r="B1016" s="17"/>
      <c r="C1016" s="17"/>
      <c r="D1016" s="17"/>
      <c r="E1016" s="17"/>
      <c r="F1016" s="17"/>
      <c r="G1016" s="17"/>
      <c r="H1016" s="17"/>
      <c r="I1016" s="17"/>
    </row>
    <row r="1017" spans="1:9" ht="15">
      <c r="A1017" s="17"/>
      <c r="B1017" s="17"/>
      <c r="C1017" s="17"/>
      <c r="D1017" s="17"/>
      <c r="E1017" s="17"/>
      <c r="F1017" s="17"/>
      <c r="G1017" s="17"/>
      <c r="H1017" s="17"/>
      <c r="I1017" s="17"/>
    </row>
    <row r="1018" spans="1:9" ht="15">
      <c r="A1018" s="17"/>
      <c r="B1018" s="17"/>
      <c r="C1018" s="17"/>
      <c r="D1018" s="17"/>
      <c r="E1018" s="17"/>
      <c r="F1018" s="17"/>
      <c r="G1018" s="17"/>
      <c r="H1018" s="17"/>
      <c r="I1018" s="17"/>
    </row>
    <row r="1019" spans="1:9" ht="15">
      <c r="A1019" s="17"/>
      <c r="B1019" s="17"/>
      <c r="C1019" s="17"/>
      <c r="D1019" s="17"/>
      <c r="E1019" s="17"/>
      <c r="F1019" s="17"/>
      <c r="G1019" s="17"/>
      <c r="H1019" s="17"/>
      <c r="I1019" s="17"/>
    </row>
    <row r="1020" spans="1:9" ht="15">
      <c r="A1020" s="17"/>
      <c r="B1020" s="17"/>
      <c r="C1020" s="17"/>
      <c r="D1020" s="17"/>
      <c r="E1020" s="17"/>
      <c r="F1020" s="17"/>
      <c r="G1020" s="17"/>
      <c r="H1020" s="17"/>
      <c r="I1020" s="17"/>
    </row>
    <row r="1021" spans="1:9" ht="15">
      <c r="A1021" s="17"/>
      <c r="B1021" s="17"/>
      <c r="C1021" s="17"/>
      <c r="D1021" s="17"/>
      <c r="E1021" s="17"/>
      <c r="F1021" s="17"/>
      <c r="G1021" s="17"/>
      <c r="H1021" s="17"/>
      <c r="I1021" s="17"/>
    </row>
    <row r="1022" spans="1:9" ht="15">
      <c r="A1022" s="17"/>
      <c r="B1022" s="17"/>
      <c r="C1022" s="17"/>
      <c r="D1022" s="17"/>
      <c r="E1022" s="17"/>
      <c r="F1022" s="17"/>
      <c r="G1022" s="17"/>
      <c r="H1022" s="17"/>
      <c r="I1022" s="17"/>
    </row>
    <row r="1023" spans="1:9" ht="15">
      <c r="A1023" s="17"/>
      <c r="B1023" s="17"/>
      <c r="C1023" s="17"/>
      <c r="D1023" s="17"/>
      <c r="E1023" s="17"/>
      <c r="F1023" s="17"/>
      <c r="G1023" s="17"/>
      <c r="H1023" s="17"/>
      <c r="I1023" s="17"/>
    </row>
    <row r="1024" spans="1:9" ht="15">
      <c r="A1024" s="17"/>
      <c r="B1024" s="17"/>
      <c r="C1024" s="17"/>
      <c r="D1024" s="17"/>
      <c r="E1024" s="17"/>
      <c r="F1024" s="17"/>
      <c r="G1024" s="17"/>
      <c r="H1024" s="17"/>
      <c r="I1024" s="17"/>
    </row>
    <row r="1025" spans="1:9" ht="15">
      <c r="A1025" s="17"/>
      <c r="B1025" s="17"/>
      <c r="C1025" s="17"/>
      <c r="D1025" s="17"/>
      <c r="E1025" s="17"/>
      <c r="F1025" s="17"/>
      <c r="G1025" s="17"/>
      <c r="H1025" s="17"/>
      <c r="I1025" s="17"/>
    </row>
    <row r="1026" spans="1:9" ht="15">
      <c r="A1026" s="17"/>
      <c r="B1026" s="17"/>
      <c r="C1026" s="17"/>
      <c r="D1026" s="17"/>
      <c r="E1026" s="17"/>
      <c r="F1026" s="17"/>
      <c r="G1026" s="17"/>
      <c r="H1026" s="17"/>
      <c r="I1026" s="17"/>
    </row>
    <row r="1027" spans="1:9" ht="15">
      <c r="A1027" s="17"/>
      <c r="B1027" s="17"/>
      <c r="C1027" s="17"/>
      <c r="D1027" s="17"/>
      <c r="E1027" s="17"/>
      <c r="F1027" s="17"/>
      <c r="G1027" s="17"/>
      <c r="H1027" s="17"/>
      <c r="I1027" s="17"/>
    </row>
    <row r="1028" spans="1:9" ht="15">
      <c r="A1028" s="17"/>
      <c r="B1028" s="17"/>
      <c r="C1028" s="17"/>
      <c r="D1028" s="17"/>
      <c r="E1028" s="17"/>
      <c r="F1028" s="17"/>
      <c r="G1028" s="17"/>
      <c r="H1028" s="17"/>
      <c r="I1028" s="17"/>
    </row>
    <row r="1029" spans="1:9" ht="15">
      <c r="A1029" s="17"/>
      <c r="B1029" s="17"/>
      <c r="C1029" s="17"/>
      <c r="D1029" s="17"/>
      <c r="E1029" s="17"/>
      <c r="F1029" s="17"/>
      <c r="G1029" s="17"/>
      <c r="H1029" s="17"/>
      <c r="I1029" s="17"/>
    </row>
    <row r="1030" spans="1:9" ht="15">
      <c r="A1030" s="17"/>
      <c r="B1030" s="17"/>
      <c r="C1030" s="17"/>
      <c r="D1030" s="17"/>
      <c r="E1030" s="17"/>
      <c r="F1030" s="17"/>
      <c r="G1030" s="17"/>
      <c r="H1030" s="17"/>
      <c r="I1030" s="17"/>
    </row>
    <row r="1031" spans="1:9" ht="15">
      <c r="A1031" s="17"/>
      <c r="B1031" s="17"/>
      <c r="C1031" s="17"/>
      <c r="D1031" s="17"/>
      <c r="E1031" s="17"/>
      <c r="F1031" s="17"/>
      <c r="G1031" s="17"/>
      <c r="H1031" s="17"/>
      <c r="I1031" s="17"/>
    </row>
    <row r="1032" spans="1:9" ht="15">
      <c r="A1032" s="17"/>
      <c r="B1032" s="17"/>
      <c r="C1032" s="17"/>
      <c r="D1032" s="17"/>
      <c r="E1032" s="17"/>
      <c r="F1032" s="17"/>
      <c r="G1032" s="17"/>
      <c r="H1032" s="17"/>
      <c r="I1032" s="17"/>
    </row>
    <row r="1033" spans="1:9" ht="15">
      <c r="A1033" s="17"/>
      <c r="B1033" s="17"/>
      <c r="C1033" s="17"/>
      <c r="D1033" s="17"/>
      <c r="E1033" s="17"/>
      <c r="F1033" s="17"/>
      <c r="G1033" s="17"/>
      <c r="H1033" s="17"/>
      <c r="I1033" s="17"/>
    </row>
    <row r="1034" spans="1:9" ht="15">
      <c r="A1034" s="17"/>
      <c r="B1034" s="17"/>
      <c r="C1034" s="17"/>
      <c r="D1034" s="17"/>
      <c r="E1034" s="17"/>
      <c r="F1034" s="17"/>
      <c r="G1034" s="17"/>
      <c r="H1034" s="17"/>
      <c r="I1034" s="17"/>
    </row>
    <row r="1035" spans="1:9" ht="15">
      <c r="A1035" s="17"/>
      <c r="B1035" s="17"/>
      <c r="C1035" s="17"/>
      <c r="D1035" s="17"/>
      <c r="E1035" s="17"/>
      <c r="F1035" s="17"/>
      <c r="G1035" s="17"/>
      <c r="H1035" s="17"/>
      <c r="I1035" s="17"/>
    </row>
    <row r="1036" spans="1:9" ht="15">
      <c r="A1036" s="17"/>
      <c r="B1036" s="17"/>
      <c r="C1036" s="17"/>
      <c r="D1036" s="17"/>
      <c r="E1036" s="17"/>
      <c r="F1036" s="17"/>
      <c r="G1036" s="17"/>
      <c r="H1036" s="17"/>
      <c r="I1036" s="17"/>
    </row>
    <row r="1037" spans="1:9" ht="15">
      <c r="A1037" s="17"/>
      <c r="B1037" s="17"/>
      <c r="C1037" s="17"/>
      <c r="D1037" s="17"/>
      <c r="E1037" s="17"/>
      <c r="F1037" s="17"/>
      <c r="G1037" s="17"/>
      <c r="H1037" s="17"/>
      <c r="I1037" s="17"/>
    </row>
    <row r="1038" spans="1:9" ht="15">
      <c r="A1038" s="17"/>
      <c r="B1038" s="17"/>
      <c r="C1038" s="17"/>
      <c r="D1038" s="17"/>
      <c r="E1038" s="17"/>
      <c r="F1038" s="17"/>
      <c r="G1038" s="17"/>
      <c r="H1038" s="17"/>
      <c r="I1038" s="17"/>
    </row>
    <row r="1039" spans="1:9" ht="15">
      <c r="A1039" s="17"/>
      <c r="B1039" s="17"/>
      <c r="C1039" s="17"/>
      <c r="D1039" s="17"/>
      <c r="E1039" s="17"/>
      <c r="F1039" s="17"/>
      <c r="G1039" s="17"/>
      <c r="H1039" s="17"/>
      <c r="I1039" s="17"/>
    </row>
    <row r="1040" spans="1:9" ht="15">
      <c r="A1040" s="17"/>
      <c r="B1040" s="17"/>
      <c r="C1040" s="17"/>
      <c r="D1040" s="17"/>
      <c r="E1040" s="17"/>
      <c r="F1040" s="17"/>
      <c r="G1040" s="17"/>
      <c r="H1040" s="17"/>
      <c r="I1040" s="17"/>
    </row>
    <row r="1041" spans="1:9" ht="15">
      <c r="A1041" s="17"/>
      <c r="B1041" s="17"/>
      <c r="C1041" s="17"/>
      <c r="D1041" s="17"/>
      <c r="E1041" s="17"/>
      <c r="F1041" s="17"/>
      <c r="G1041" s="17"/>
      <c r="H1041" s="17"/>
      <c r="I1041" s="17"/>
    </row>
    <row r="1042" spans="1:9" ht="15">
      <c r="A1042" s="17"/>
      <c r="B1042" s="17"/>
      <c r="C1042" s="17"/>
      <c r="D1042" s="17"/>
      <c r="E1042" s="17"/>
      <c r="F1042" s="17"/>
      <c r="G1042" s="17"/>
      <c r="H1042" s="17"/>
      <c r="I1042" s="17"/>
    </row>
    <row r="1043" spans="1:9" ht="15">
      <c r="A1043" s="17"/>
      <c r="B1043" s="17"/>
      <c r="C1043" s="17"/>
      <c r="D1043" s="17"/>
      <c r="E1043" s="17"/>
      <c r="F1043" s="17"/>
      <c r="G1043" s="17"/>
      <c r="H1043" s="17"/>
      <c r="I1043" s="17"/>
    </row>
    <row r="1044" spans="1:9" ht="15">
      <c r="A1044" s="17"/>
      <c r="B1044" s="17"/>
      <c r="C1044" s="17"/>
      <c r="D1044" s="17"/>
      <c r="E1044" s="17"/>
      <c r="F1044" s="17"/>
      <c r="G1044" s="17"/>
      <c r="H1044" s="17"/>
      <c r="I1044" s="17"/>
    </row>
    <row r="1045" spans="1:9" ht="15">
      <c r="A1045" s="17"/>
      <c r="B1045" s="17"/>
      <c r="C1045" s="17"/>
      <c r="D1045" s="17"/>
      <c r="E1045" s="17"/>
      <c r="F1045" s="17"/>
      <c r="G1045" s="17"/>
      <c r="H1045" s="17"/>
      <c r="I1045" s="17"/>
    </row>
    <row r="1046" spans="1:9" ht="15">
      <c r="A1046" s="17"/>
      <c r="B1046" s="17"/>
      <c r="C1046" s="17"/>
      <c r="D1046" s="17"/>
      <c r="E1046" s="17"/>
      <c r="F1046" s="17"/>
      <c r="G1046" s="17"/>
      <c r="H1046" s="17"/>
      <c r="I1046" s="17"/>
    </row>
    <row r="1047" spans="1:9" ht="15">
      <c r="A1047" s="17"/>
      <c r="B1047" s="17"/>
      <c r="C1047" s="17"/>
      <c r="D1047" s="17"/>
      <c r="E1047" s="17"/>
      <c r="F1047" s="17"/>
      <c r="G1047" s="17"/>
      <c r="H1047" s="17"/>
      <c r="I1047" s="17"/>
    </row>
    <row r="1048" spans="1:9" ht="15">
      <c r="A1048" s="17"/>
      <c r="B1048" s="17"/>
      <c r="C1048" s="17"/>
      <c r="D1048" s="17"/>
      <c r="E1048" s="17"/>
      <c r="F1048" s="17"/>
      <c r="G1048" s="17"/>
      <c r="H1048" s="17"/>
      <c r="I1048" s="17"/>
    </row>
    <row r="1049" spans="1:9" ht="15">
      <c r="A1049" s="17"/>
      <c r="B1049" s="17"/>
      <c r="C1049" s="17"/>
      <c r="D1049" s="17"/>
      <c r="E1049" s="17"/>
      <c r="F1049" s="17"/>
      <c r="G1049" s="17"/>
      <c r="H1049" s="17"/>
      <c r="I1049" s="17"/>
    </row>
    <row r="1050" spans="1:9" ht="15">
      <c r="A1050" s="17"/>
      <c r="B1050" s="17"/>
      <c r="C1050" s="17"/>
      <c r="D1050" s="17"/>
      <c r="E1050" s="17"/>
      <c r="F1050" s="17"/>
      <c r="G1050" s="17"/>
      <c r="H1050" s="17"/>
      <c r="I1050" s="17"/>
    </row>
    <row r="1051" spans="1:9" ht="15">
      <c r="A1051" s="17"/>
      <c r="B1051" s="17"/>
      <c r="C1051" s="17"/>
      <c r="D1051" s="17"/>
      <c r="E1051" s="17"/>
      <c r="F1051" s="17"/>
      <c r="G1051" s="17"/>
      <c r="H1051" s="17"/>
      <c r="I1051" s="17"/>
    </row>
    <row r="1052" spans="1:9" ht="15">
      <c r="A1052" s="17"/>
      <c r="B1052" s="17"/>
      <c r="C1052" s="17"/>
      <c r="D1052" s="17"/>
      <c r="E1052" s="17"/>
      <c r="F1052" s="17"/>
      <c r="G1052" s="17"/>
      <c r="H1052" s="17"/>
      <c r="I1052" s="17"/>
    </row>
    <row r="1053" spans="1:9" ht="15">
      <c r="A1053" s="17"/>
      <c r="B1053" s="17"/>
      <c r="C1053" s="17"/>
      <c r="D1053" s="17"/>
      <c r="E1053" s="17"/>
      <c r="F1053" s="17"/>
      <c r="G1053" s="17"/>
      <c r="H1053" s="17"/>
      <c r="I1053" s="17"/>
    </row>
    <row r="1054" spans="1:9" ht="15">
      <c r="A1054" s="17"/>
      <c r="B1054" s="17"/>
      <c r="C1054" s="17"/>
      <c r="D1054" s="17"/>
      <c r="E1054" s="17"/>
      <c r="F1054" s="17"/>
      <c r="G1054" s="17"/>
      <c r="H1054" s="17"/>
      <c r="I1054" s="17"/>
    </row>
    <row r="1055" spans="1:9" ht="15">
      <c r="A1055" s="17"/>
      <c r="B1055" s="17"/>
      <c r="C1055" s="17"/>
      <c r="D1055" s="17"/>
      <c r="E1055" s="17"/>
      <c r="F1055" s="17"/>
      <c r="G1055" s="17"/>
      <c r="H1055" s="17"/>
      <c r="I1055" s="17"/>
    </row>
    <row r="1056" spans="1:9" ht="15">
      <c r="A1056" s="17"/>
      <c r="B1056" s="17"/>
      <c r="C1056" s="17"/>
      <c r="D1056" s="17"/>
      <c r="E1056" s="17"/>
      <c r="F1056" s="17"/>
      <c r="G1056" s="17"/>
      <c r="H1056" s="17"/>
      <c r="I1056" s="17"/>
    </row>
    <row r="1057" spans="1:9" ht="15">
      <c r="A1057" s="17"/>
      <c r="B1057" s="17"/>
      <c r="C1057" s="17"/>
      <c r="D1057" s="17"/>
      <c r="E1057" s="17"/>
      <c r="F1057" s="17"/>
      <c r="G1057" s="17"/>
      <c r="H1057" s="17"/>
      <c r="I1057" s="17"/>
    </row>
    <row r="1058" spans="1:9" ht="15">
      <c r="A1058" s="17"/>
      <c r="B1058" s="17"/>
      <c r="C1058" s="17"/>
      <c r="D1058" s="17"/>
      <c r="E1058" s="17"/>
      <c r="F1058" s="17"/>
      <c r="G1058" s="17"/>
      <c r="H1058" s="17"/>
      <c r="I1058" s="17"/>
    </row>
    <row r="1059" spans="1:9" ht="15">
      <c r="A1059" s="17"/>
      <c r="B1059" s="17"/>
      <c r="C1059" s="17"/>
      <c r="D1059" s="17"/>
      <c r="E1059" s="17"/>
      <c r="F1059" s="17"/>
      <c r="G1059" s="17"/>
      <c r="H1059" s="17"/>
      <c r="I1059" s="17"/>
    </row>
    <row r="1060" spans="1:9" ht="15">
      <c r="A1060" s="17"/>
      <c r="B1060" s="17"/>
      <c r="C1060" s="17"/>
      <c r="D1060" s="17"/>
      <c r="E1060" s="17"/>
      <c r="F1060" s="17"/>
      <c r="G1060" s="17"/>
      <c r="H1060" s="17"/>
      <c r="I1060" s="17"/>
    </row>
    <row r="1061" spans="1:9" ht="15">
      <c r="A1061" s="17"/>
      <c r="B1061" s="17"/>
      <c r="C1061" s="17"/>
      <c r="D1061" s="17"/>
      <c r="E1061" s="17"/>
      <c r="F1061" s="17"/>
      <c r="G1061" s="17"/>
      <c r="H1061" s="17"/>
      <c r="I1061" s="17"/>
    </row>
    <row r="1062" spans="1:9" ht="15">
      <c r="A1062" s="17"/>
      <c r="B1062" s="17"/>
      <c r="C1062" s="17"/>
      <c r="D1062" s="17"/>
      <c r="E1062" s="17"/>
      <c r="F1062" s="17"/>
      <c r="G1062" s="17"/>
      <c r="H1062" s="17"/>
      <c r="I1062" s="17"/>
    </row>
    <row r="1063" spans="1:9" ht="15">
      <c r="A1063" s="17"/>
      <c r="B1063" s="17"/>
      <c r="C1063" s="17"/>
      <c r="D1063" s="17"/>
      <c r="E1063" s="17"/>
      <c r="F1063" s="17"/>
      <c r="G1063" s="17"/>
      <c r="H1063" s="17"/>
      <c r="I1063" s="17"/>
    </row>
    <row r="1064" spans="1:9" ht="15">
      <c r="A1064" s="17"/>
      <c r="B1064" s="17"/>
      <c r="C1064" s="17"/>
      <c r="D1064" s="17"/>
      <c r="E1064" s="17"/>
      <c r="F1064" s="17"/>
      <c r="G1064" s="17"/>
      <c r="H1064" s="17"/>
      <c r="I1064" s="17"/>
    </row>
    <row r="1065" spans="1:9" ht="15">
      <c r="A1065" s="17"/>
      <c r="B1065" s="17"/>
      <c r="C1065" s="17"/>
      <c r="D1065" s="17"/>
      <c r="E1065" s="17"/>
      <c r="F1065" s="17"/>
      <c r="G1065" s="17"/>
      <c r="H1065" s="17"/>
      <c r="I1065" s="17"/>
    </row>
    <row r="1066" spans="1:9" ht="15">
      <c r="A1066" s="17"/>
      <c r="B1066" s="17"/>
      <c r="C1066" s="17"/>
      <c r="D1066" s="17"/>
      <c r="E1066" s="17"/>
      <c r="F1066" s="17"/>
      <c r="G1066" s="17"/>
      <c r="H1066" s="17"/>
      <c r="I1066" s="17"/>
    </row>
    <row r="1067" spans="1:9" ht="15">
      <c r="A1067" s="17"/>
      <c r="B1067" s="17"/>
      <c r="C1067" s="17"/>
      <c r="D1067" s="17"/>
      <c r="E1067" s="17"/>
      <c r="F1067" s="17"/>
      <c r="G1067" s="17"/>
      <c r="H1067" s="17"/>
      <c r="I1067" s="17"/>
    </row>
    <row r="1068" spans="1:9" ht="15">
      <c r="A1068" s="17"/>
      <c r="B1068" s="17"/>
      <c r="C1068" s="17"/>
      <c r="D1068" s="17"/>
      <c r="E1068" s="17"/>
      <c r="F1068" s="17"/>
      <c r="G1068" s="17"/>
      <c r="H1068" s="17"/>
      <c r="I1068" s="17"/>
    </row>
    <row r="1069" spans="1:9" ht="15">
      <c r="A1069" s="17"/>
      <c r="B1069" s="17"/>
      <c r="C1069" s="17"/>
      <c r="D1069" s="17"/>
      <c r="E1069" s="17"/>
      <c r="F1069" s="17"/>
      <c r="G1069" s="17"/>
      <c r="H1069" s="17"/>
      <c r="I1069" s="17"/>
    </row>
    <row r="1070" spans="1:9" ht="15">
      <c r="A1070" s="17"/>
      <c r="B1070" s="17"/>
      <c r="C1070" s="17"/>
      <c r="D1070" s="17"/>
      <c r="E1070" s="17"/>
      <c r="F1070" s="17"/>
      <c r="G1070" s="17"/>
      <c r="H1070" s="17"/>
      <c r="I1070" s="17"/>
    </row>
    <row r="1071" spans="1:9" ht="15">
      <c r="A1071" s="17"/>
      <c r="B1071" s="17"/>
      <c r="C1071" s="17"/>
      <c r="D1071" s="17"/>
      <c r="E1071" s="17"/>
      <c r="F1071" s="17"/>
      <c r="G1071" s="17"/>
      <c r="H1071" s="17"/>
      <c r="I1071" s="17"/>
    </row>
    <row r="1072" spans="1:9" ht="15">
      <c r="A1072" s="17"/>
      <c r="B1072" s="17"/>
      <c r="C1072" s="17"/>
      <c r="D1072" s="17"/>
      <c r="E1072" s="17"/>
      <c r="F1072" s="17"/>
      <c r="G1072" s="17"/>
      <c r="H1072" s="17"/>
      <c r="I1072" s="17"/>
    </row>
    <row r="1073" spans="1:9" ht="15">
      <c r="A1073" s="17"/>
      <c r="B1073" s="17"/>
      <c r="C1073" s="17"/>
      <c r="D1073" s="17"/>
      <c r="E1073" s="17"/>
      <c r="F1073" s="17"/>
      <c r="G1073" s="17"/>
      <c r="H1073" s="17"/>
      <c r="I1073" s="17"/>
    </row>
    <row r="1074" spans="1:9" ht="15">
      <c r="A1074" s="17"/>
      <c r="B1074" s="17"/>
      <c r="C1074" s="17"/>
      <c r="D1074" s="17"/>
      <c r="E1074" s="17"/>
      <c r="F1074" s="17"/>
      <c r="G1074" s="17"/>
      <c r="H1074" s="17"/>
      <c r="I1074" s="17"/>
    </row>
    <row r="1075" spans="1:9" ht="15">
      <c r="A1075" s="17"/>
      <c r="B1075" s="17"/>
      <c r="C1075" s="17"/>
      <c r="D1075" s="17"/>
      <c r="E1075" s="17"/>
      <c r="F1075" s="17"/>
      <c r="G1075" s="17"/>
      <c r="H1075" s="17"/>
      <c r="I1075" s="17"/>
    </row>
    <row r="1076" spans="1:9" ht="15">
      <c r="A1076" s="17"/>
      <c r="B1076" s="17"/>
      <c r="C1076" s="17"/>
      <c r="D1076" s="17"/>
      <c r="E1076" s="17"/>
      <c r="F1076" s="17"/>
      <c r="G1076" s="17"/>
      <c r="H1076" s="17"/>
      <c r="I1076" s="17"/>
    </row>
    <row r="1077" spans="1:9" ht="15">
      <c r="A1077" s="17"/>
      <c r="B1077" s="17"/>
      <c r="C1077" s="17"/>
      <c r="D1077" s="17"/>
      <c r="E1077" s="17"/>
      <c r="F1077" s="17"/>
      <c r="G1077" s="17"/>
      <c r="H1077" s="17"/>
      <c r="I1077" s="17"/>
    </row>
    <row r="1078" spans="1:9" ht="15">
      <c r="A1078" s="17"/>
      <c r="B1078" s="17"/>
      <c r="C1078" s="17"/>
      <c r="D1078" s="17"/>
      <c r="E1078" s="17"/>
      <c r="F1078" s="17"/>
      <c r="G1078" s="17"/>
      <c r="H1078" s="17"/>
      <c r="I1078" s="17"/>
    </row>
    <row r="1079" spans="1:9" ht="15">
      <c r="A1079" s="17"/>
      <c r="B1079" s="17"/>
      <c r="C1079" s="17"/>
      <c r="D1079" s="17"/>
      <c r="E1079" s="17"/>
      <c r="F1079" s="17"/>
      <c r="G1079" s="17"/>
      <c r="H1079" s="17"/>
      <c r="I1079" s="17"/>
    </row>
    <row r="1080" spans="1:9" ht="15">
      <c r="A1080" s="17"/>
      <c r="B1080" s="17"/>
      <c r="C1080" s="17"/>
      <c r="D1080" s="17"/>
      <c r="E1080" s="17"/>
      <c r="F1080" s="17"/>
      <c r="G1080" s="17"/>
      <c r="H1080" s="17"/>
      <c r="I1080" s="17"/>
    </row>
    <row r="1081" spans="1:9" ht="15">
      <c r="A1081" s="17"/>
      <c r="B1081" s="17"/>
      <c r="C1081" s="17"/>
      <c r="D1081" s="17"/>
      <c r="E1081" s="17"/>
      <c r="F1081" s="17"/>
      <c r="G1081" s="17"/>
      <c r="H1081" s="17"/>
      <c r="I1081" s="17"/>
    </row>
    <row r="1082" spans="1:9" ht="15">
      <c r="A1082" s="17"/>
      <c r="B1082" s="17"/>
      <c r="C1082" s="17"/>
      <c r="D1082" s="17"/>
      <c r="E1082" s="17"/>
      <c r="F1082" s="17"/>
      <c r="G1082" s="17"/>
      <c r="H1082" s="17"/>
      <c r="I1082" s="17"/>
    </row>
    <row r="1083" spans="1:9" ht="15">
      <c r="A1083" s="17"/>
      <c r="B1083" s="17"/>
      <c r="C1083" s="17"/>
      <c r="D1083" s="17"/>
      <c r="E1083" s="17"/>
      <c r="F1083" s="17"/>
      <c r="G1083" s="17"/>
      <c r="H1083" s="17"/>
      <c r="I1083" s="17"/>
    </row>
    <row r="1084" spans="1:9" ht="15">
      <c r="A1084" s="17"/>
      <c r="B1084" s="17"/>
      <c r="C1084" s="17"/>
      <c r="D1084" s="17"/>
      <c r="E1084" s="17"/>
      <c r="F1084" s="17"/>
      <c r="G1084" s="17"/>
      <c r="H1084" s="17"/>
      <c r="I1084" s="17"/>
    </row>
    <row r="1085" spans="1:9" ht="15">
      <c r="A1085" s="17"/>
      <c r="B1085" s="17"/>
      <c r="C1085" s="17"/>
      <c r="D1085" s="17"/>
      <c r="E1085" s="17"/>
      <c r="F1085" s="17"/>
      <c r="G1085" s="17"/>
      <c r="H1085" s="17"/>
      <c r="I1085" s="17"/>
    </row>
    <row r="1086" spans="1:9" ht="15">
      <c r="A1086" s="17"/>
      <c r="B1086" s="17"/>
      <c r="C1086" s="17"/>
      <c r="D1086" s="17"/>
      <c r="E1086" s="17"/>
      <c r="F1086" s="17"/>
      <c r="G1086" s="17"/>
      <c r="H1086" s="17"/>
      <c r="I1086" s="17"/>
    </row>
    <row r="1087" spans="1:9" ht="15">
      <c r="A1087" s="17"/>
      <c r="B1087" s="17"/>
      <c r="C1087" s="17"/>
      <c r="D1087" s="17"/>
      <c r="E1087" s="17"/>
      <c r="F1087" s="17"/>
      <c r="G1087" s="17"/>
      <c r="H1087" s="17"/>
      <c r="I1087" s="17"/>
    </row>
    <row r="1088" spans="1:9" ht="15">
      <c r="A1088" s="17"/>
      <c r="B1088" s="17"/>
      <c r="C1088" s="17"/>
      <c r="D1088" s="17"/>
      <c r="E1088" s="17"/>
      <c r="F1088" s="17"/>
      <c r="G1088" s="17"/>
      <c r="H1088" s="17"/>
      <c r="I1088" s="17"/>
    </row>
    <row r="1089" spans="1:9" ht="15">
      <c r="A1089" s="17"/>
      <c r="B1089" s="17"/>
      <c r="C1089" s="17"/>
      <c r="D1089" s="17"/>
      <c r="E1089" s="17"/>
      <c r="F1089" s="17"/>
      <c r="G1089" s="17"/>
      <c r="H1089" s="17"/>
      <c r="I1089" s="17"/>
    </row>
    <row r="1090" spans="1:9" ht="15">
      <c r="A1090" s="17"/>
      <c r="B1090" s="17"/>
      <c r="C1090" s="17"/>
      <c r="D1090" s="17"/>
      <c r="E1090" s="17"/>
      <c r="F1090" s="17"/>
      <c r="G1090" s="17"/>
      <c r="H1090" s="17"/>
      <c r="I1090" s="17"/>
    </row>
    <row r="1091" spans="1:9" ht="15">
      <c r="A1091" s="17"/>
      <c r="B1091" s="17"/>
      <c r="C1091" s="17"/>
      <c r="D1091" s="17"/>
      <c r="E1091" s="17"/>
      <c r="F1091" s="17"/>
      <c r="G1091" s="17"/>
      <c r="H1091" s="17"/>
      <c r="I1091" s="17"/>
    </row>
    <row r="1092" spans="1:9" ht="15">
      <c r="A1092" s="17"/>
      <c r="B1092" s="17"/>
      <c r="C1092" s="17"/>
      <c r="D1092" s="17"/>
      <c r="E1092" s="17"/>
      <c r="F1092" s="17"/>
      <c r="G1092" s="17"/>
      <c r="H1092" s="17"/>
      <c r="I1092" s="17"/>
    </row>
    <row r="1093" spans="1:9" ht="15">
      <c r="A1093" s="17"/>
      <c r="B1093" s="17"/>
      <c r="C1093" s="17"/>
      <c r="D1093" s="17"/>
      <c r="E1093" s="17"/>
      <c r="F1093" s="17"/>
      <c r="G1093" s="17"/>
      <c r="H1093" s="17"/>
      <c r="I1093" s="17"/>
    </row>
    <row r="1094" spans="1:9" ht="15">
      <c r="A1094" s="17"/>
      <c r="B1094" s="17"/>
      <c r="C1094" s="17"/>
      <c r="D1094" s="17"/>
      <c r="E1094" s="17"/>
      <c r="F1094" s="17"/>
      <c r="G1094" s="17"/>
      <c r="H1094" s="17"/>
      <c r="I1094" s="17"/>
    </row>
    <row r="1095" spans="1:9" ht="15">
      <c r="A1095" s="17"/>
      <c r="B1095" s="17"/>
      <c r="C1095" s="17"/>
      <c r="D1095" s="17"/>
      <c r="E1095" s="17"/>
      <c r="F1095" s="17"/>
      <c r="G1095" s="17"/>
      <c r="H1095" s="17"/>
      <c r="I1095" s="17"/>
    </row>
    <row r="1096" spans="1:9" ht="15">
      <c r="A1096" s="17"/>
      <c r="B1096" s="17"/>
      <c r="C1096" s="17"/>
      <c r="D1096" s="17"/>
      <c r="E1096" s="17"/>
      <c r="F1096" s="17"/>
      <c r="G1096" s="17"/>
      <c r="H1096" s="17"/>
      <c r="I1096" s="17"/>
    </row>
    <row r="1097" spans="1:9" ht="15">
      <c r="A1097" s="17"/>
      <c r="B1097" s="17"/>
      <c r="C1097" s="17"/>
      <c r="D1097" s="17"/>
      <c r="E1097" s="17"/>
      <c r="F1097" s="17"/>
      <c r="G1097" s="17"/>
      <c r="H1097" s="17"/>
      <c r="I1097" s="17"/>
    </row>
    <row r="1098" spans="1:9" ht="15">
      <c r="A1098" s="17"/>
      <c r="B1098" s="17"/>
      <c r="C1098" s="17"/>
      <c r="D1098" s="17"/>
      <c r="E1098" s="17"/>
      <c r="F1098" s="17"/>
      <c r="G1098" s="17"/>
      <c r="H1098" s="17"/>
      <c r="I1098" s="17"/>
    </row>
    <row r="1099" spans="1:9" ht="15">
      <c r="A1099" s="17"/>
      <c r="B1099" s="17"/>
      <c r="C1099" s="17"/>
      <c r="D1099" s="17"/>
      <c r="E1099" s="17"/>
      <c r="F1099" s="17"/>
      <c r="G1099" s="17"/>
      <c r="H1099" s="17"/>
      <c r="I1099" s="17"/>
    </row>
    <row r="1100" spans="1:9" ht="15">
      <c r="A1100" s="17"/>
      <c r="B1100" s="17"/>
      <c r="C1100" s="17"/>
      <c r="D1100" s="17"/>
      <c r="E1100" s="17"/>
      <c r="F1100" s="17"/>
      <c r="G1100" s="17"/>
      <c r="H1100" s="17"/>
      <c r="I1100" s="17"/>
    </row>
    <row r="1101" spans="1:9" ht="15">
      <c r="A1101" s="17"/>
      <c r="B1101" s="17"/>
      <c r="C1101" s="17"/>
      <c r="D1101" s="17"/>
      <c r="E1101" s="17"/>
      <c r="F1101" s="17"/>
      <c r="G1101" s="17"/>
      <c r="H1101" s="17"/>
      <c r="I1101" s="17"/>
    </row>
    <row r="1102" spans="1:9" ht="15">
      <c r="A1102" s="17"/>
      <c r="B1102" s="17"/>
      <c r="C1102" s="17"/>
      <c r="D1102" s="17"/>
      <c r="E1102" s="17"/>
      <c r="F1102" s="17"/>
      <c r="G1102" s="17"/>
      <c r="H1102" s="17"/>
      <c r="I1102" s="17"/>
    </row>
    <row r="1103" spans="1:9" ht="15">
      <c r="A1103" s="17"/>
      <c r="B1103" s="17"/>
      <c r="C1103" s="17"/>
      <c r="D1103" s="17"/>
      <c r="E1103" s="17"/>
      <c r="F1103" s="17"/>
      <c r="G1103" s="17"/>
      <c r="H1103" s="17"/>
      <c r="I1103" s="17"/>
    </row>
    <row r="1104" spans="1:9" ht="15">
      <c r="A1104" s="17"/>
      <c r="B1104" s="17"/>
      <c r="C1104" s="17"/>
      <c r="D1104" s="17"/>
      <c r="E1104" s="17"/>
      <c r="F1104" s="17"/>
      <c r="G1104" s="17"/>
      <c r="H1104" s="17"/>
      <c r="I1104" s="17"/>
    </row>
    <row r="1105" spans="1:9" ht="15">
      <c r="A1105" s="17"/>
      <c r="B1105" s="17"/>
      <c r="C1105" s="17"/>
      <c r="D1105" s="17"/>
      <c r="E1105" s="17"/>
      <c r="F1105" s="17"/>
      <c r="G1105" s="17"/>
      <c r="H1105" s="17"/>
      <c r="I1105" s="17"/>
    </row>
    <row r="1106" spans="1:9" ht="15">
      <c r="A1106" s="17"/>
      <c r="B1106" s="17"/>
      <c r="C1106" s="17"/>
      <c r="D1106" s="17"/>
      <c r="E1106" s="17"/>
      <c r="F1106" s="17"/>
      <c r="G1106" s="17"/>
      <c r="H1106" s="17"/>
      <c r="I1106" s="17"/>
    </row>
    <row r="1107" spans="1:9" ht="15">
      <c r="A1107" s="17"/>
      <c r="B1107" s="17"/>
      <c r="C1107" s="17"/>
      <c r="D1107" s="17"/>
      <c r="E1107" s="17"/>
      <c r="F1107" s="17"/>
      <c r="G1107" s="17"/>
      <c r="H1107" s="17"/>
      <c r="I1107" s="17"/>
    </row>
    <row r="1108" spans="1:9" ht="15">
      <c r="A1108" s="17"/>
      <c r="B1108" s="17"/>
      <c r="C1108" s="17"/>
      <c r="D1108" s="17"/>
      <c r="E1108" s="17"/>
      <c r="F1108" s="17"/>
      <c r="G1108" s="17"/>
      <c r="H1108" s="17"/>
      <c r="I1108" s="17"/>
    </row>
    <row r="1109" spans="1:9" ht="15">
      <c r="A1109" s="17"/>
      <c r="B1109" s="17"/>
      <c r="C1109" s="17"/>
      <c r="D1109" s="17"/>
      <c r="E1109" s="17"/>
      <c r="F1109" s="17"/>
      <c r="G1109" s="17"/>
      <c r="H1109" s="17"/>
      <c r="I1109" s="17"/>
    </row>
    <row r="1110" spans="1:9" ht="15">
      <c r="A1110" s="17"/>
      <c r="B1110" s="17"/>
      <c r="C1110" s="17"/>
      <c r="D1110" s="17"/>
      <c r="E1110" s="17"/>
      <c r="F1110" s="17"/>
      <c r="G1110" s="17"/>
      <c r="H1110" s="17"/>
      <c r="I1110" s="17"/>
    </row>
    <row r="1111" spans="1:9" ht="15">
      <c r="A1111" s="17"/>
      <c r="B1111" s="17"/>
      <c r="C1111" s="17"/>
      <c r="D1111" s="17"/>
      <c r="E1111" s="17"/>
      <c r="F1111" s="17"/>
      <c r="G1111" s="17"/>
      <c r="H1111" s="17"/>
      <c r="I1111" s="17"/>
    </row>
    <row r="1112" spans="1:9" ht="15">
      <c r="A1112" s="17"/>
      <c r="B1112" s="17"/>
      <c r="C1112" s="17"/>
      <c r="D1112" s="17"/>
      <c r="E1112" s="17"/>
      <c r="F1112" s="17"/>
      <c r="G1112" s="17"/>
      <c r="H1112" s="17"/>
      <c r="I1112" s="17"/>
    </row>
    <row r="1113" spans="1:9" ht="15">
      <c r="A1113" s="17"/>
      <c r="B1113" s="17"/>
      <c r="C1113" s="17"/>
      <c r="D1113" s="17"/>
      <c r="E1113" s="17"/>
      <c r="F1113" s="17"/>
      <c r="G1113" s="17"/>
      <c r="H1113" s="17"/>
      <c r="I1113" s="17"/>
    </row>
    <row r="1114" spans="1:9" ht="15">
      <c r="A1114" s="17"/>
      <c r="B1114" s="17"/>
      <c r="C1114" s="17"/>
      <c r="D1114" s="17"/>
      <c r="E1114" s="17"/>
      <c r="F1114" s="17"/>
      <c r="G1114" s="17"/>
      <c r="H1114" s="17"/>
      <c r="I1114" s="17"/>
    </row>
    <row r="1115" spans="1:9" ht="15">
      <c r="A1115" s="17"/>
      <c r="B1115" s="17"/>
      <c r="C1115" s="17"/>
      <c r="D1115" s="17"/>
      <c r="E1115" s="17"/>
      <c r="F1115" s="17"/>
      <c r="G1115" s="17"/>
      <c r="H1115" s="17"/>
      <c r="I1115" s="17"/>
    </row>
    <row r="1116" spans="1:9" ht="15">
      <c r="A1116" s="17"/>
      <c r="B1116" s="17"/>
      <c r="C1116" s="17"/>
      <c r="D1116" s="17"/>
      <c r="E1116" s="17"/>
      <c r="F1116" s="17"/>
      <c r="G1116" s="17"/>
      <c r="H1116" s="17"/>
      <c r="I1116" s="17"/>
    </row>
    <row r="1117" spans="1:9" ht="15">
      <c r="A1117" s="17"/>
      <c r="B1117" s="17"/>
      <c r="C1117" s="17"/>
      <c r="D1117" s="17"/>
      <c r="E1117" s="17"/>
      <c r="F1117" s="17"/>
      <c r="G1117" s="17"/>
      <c r="H1117" s="17"/>
      <c r="I1117" s="17"/>
    </row>
    <row r="1118" spans="1:9" ht="15">
      <c r="A1118" s="17"/>
      <c r="B1118" s="17"/>
      <c r="C1118" s="17"/>
      <c r="D1118" s="17"/>
      <c r="E1118" s="17"/>
      <c r="F1118" s="17"/>
      <c r="G1118" s="17"/>
      <c r="H1118" s="17"/>
      <c r="I1118" s="17"/>
    </row>
    <row r="1119" spans="1:9" ht="15">
      <c r="A1119" s="17"/>
      <c r="B1119" s="17"/>
      <c r="C1119" s="17"/>
      <c r="D1119" s="17"/>
      <c r="E1119" s="17"/>
      <c r="F1119" s="17"/>
      <c r="G1119" s="17"/>
      <c r="H1119" s="17"/>
      <c r="I1119" s="17"/>
    </row>
    <row r="1120" spans="1:9" ht="15">
      <c r="A1120" s="17"/>
      <c r="B1120" s="17"/>
      <c r="C1120" s="17"/>
      <c r="D1120" s="17"/>
      <c r="E1120" s="17"/>
      <c r="F1120" s="17"/>
      <c r="G1120" s="17"/>
      <c r="H1120" s="17"/>
      <c r="I1120" s="17"/>
    </row>
    <row r="1121" spans="1:9" ht="15">
      <c r="A1121" s="17"/>
      <c r="B1121" s="17"/>
      <c r="C1121" s="17"/>
      <c r="D1121" s="17"/>
      <c r="E1121" s="17"/>
      <c r="F1121" s="17"/>
      <c r="G1121" s="17"/>
      <c r="H1121" s="17"/>
      <c r="I1121" s="17"/>
    </row>
    <row r="1122" spans="1:9" ht="15">
      <c r="A1122" s="17"/>
      <c r="B1122" s="17"/>
      <c r="C1122" s="17"/>
      <c r="D1122" s="17"/>
      <c r="E1122" s="17"/>
      <c r="F1122" s="17"/>
      <c r="G1122" s="17"/>
      <c r="H1122" s="17"/>
      <c r="I1122" s="17"/>
    </row>
    <row r="1123" spans="1:9" ht="15">
      <c r="A1123" s="17"/>
      <c r="B1123" s="17"/>
      <c r="C1123" s="17"/>
      <c r="D1123" s="17"/>
      <c r="E1123" s="17"/>
      <c r="F1123" s="17"/>
      <c r="G1123" s="17"/>
      <c r="H1123" s="17"/>
      <c r="I1123" s="17"/>
    </row>
    <row r="1124" spans="1:9" ht="15">
      <c r="A1124" s="17"/>
      <c r="B1124" s="17"/>
      <c r="C1124" s="17"/>
      <c r="D1124" s="17"/>
      <c r="E1124" s="17"/>
      <c r="F1124" s="17"/>
      <c r="G1124" s="17"/>
      <c r="H1124" s="17"/>
      <c r="I1124" s="17"/>
    </row>
    <row r="1125" spans="1:9" ht="15">
      <c r="A1125" s="17"/>
      <c r="B1125" s="17"/>
      <c r="C1125" s="17"/>
      <c r="D1125" s="17"/>
      <c r="E1125" s="17"/>
      <c r="F1125" s="17"/>
      <c r="G1125" s="17"/>
      <c r="H1125" s="17"/>
      <c r="I1125" s="17"/>
    </row>
    <row r="1126" spans="1:9" ht="15">
      <c r="A1126" s="17"/>
      <c r="B1126" s="17"/>
      <c r="C1126" s="17"/>
      <c r="D1126" s="17"/>
      <c r="E1126" s="17"/>
      <c r="F1126" s="17"/>
      <c r="G1126" s="17"/>
      <c r="H1126" s="17"/>
      <c r="I1126" s="17"/>
    </row>
    <row r="1127" spans="1:9" ht="15">
      <c r="A1127" s="17"/>
      <c r="B1127" s="17"/>
      <c r="C1127" s="17"/>
      <c r="D1127" s="17"/>
      <c r="E1127" s="17"/>
      <c r="F1127" s="17"/>
      <c r="G1127" s="17"/>
      <c r="H1127" s="17"/>
      <c r="I1127" s="17"/>
    </row>
    <row r="1128" spans="1:9" ht="15">
      <c r="A1128" s="17"/>
      <c r="B1128" s="17"/>
      <c r="C1128" s="17"/>
      <c r="D1128" s="17"/>
      <c r="E1128" s="17"/>
      <c r="F1128" s="17"/>
      <c r="G1128" s="17"/>
      <c r="H1128" s="17"/>
      <c r="I1128" s="17"/>
    </row>
    <row r="1129" spans="1:9" ht="15">
      <c r="A1129" s="17"/>
      <c r="B1129" s="17"/>
      <c r="C1129" s="17"/>
      <c r="D1129" s="17"/>
      <c r="E1129" s="17"/>
      <c r="F1129" s="17"/>
      <c r="G1129" s="17"/>
      <c r="H1129" s="17"/>
      <c r="I1129" s="17"/>
    </row>
    <row r="1130" spans="1:9" ht="15">
      <c r="A1130" s="17"/>
      <c r="B1130" s="17"/>
      <c r="C1130" s="17"/>
      <c r="D1130" s="17"/>
      <c r="E1130" s="17"/>
      <c r="F1130" s="17"/>
      <c r="G1130" s="17"/>
      <c r="H1130" s="17"/>
      <c r="I1130" s="17"/>
    </row>
    <row r="1131" spans="1:9" ht="15">
      <c r="A1131" s="17"/>
      <c r="B1131" s="17"/>
      <c r="C1131" s="17"/>
      <c r="D1131" s="17"/>
      <c r="E1131" s="17"/>
      <c r="F1131" s="17"/>
      <c r="G1131" s="17"/>
      <c r="H1131" s="17"/>
      <c r="I1131" s="17"/>
    </row>
    <row r="1132" spans="1:9" ht="15">
      <c r="A1132" s="17"/>
      <c r="B1132" s="17"/>
      <c r="C1132" s="17"/>
      <c r="D1132" s="17"/>
      <c r="E1132" s="17"/>
      <c r="F1132" s="17"/>
      <c r="G1132" s="17"/>
      <c r="H1132" s="17"/>
      <c r="I1132" s="17"/>
    </row>
    <row r="1133" spans="1:9" ht="15">
      <c r="A1133" s="17"/>
      <c r="B1133" s="17"/>
      <c r="C1133" s="17"/>
      <c r="D1133" s="17"/>
      <c r="E1133" s="17"/>
      <c r="F1133" s="17"/>
      <c r="G1133" s="17"/>
      <c r="H1133" s="17"/>
      <c r="I1133" s="17"/>
    </row>
    <row r="1134" spans="1:9" ht="15">
      <c r="A1134" s="17"/>
      <c r="B1134" s="17"/>
      <c r="C1134" s="17"/>
      <c r="D1134" s="17"/>
      <c r="E1134" s="17"/>
      <c r="F1134" s="17"/>
      <c r="G1134" s="17"/>
      <c r="H1134" s="17"/>
      <c r="I1134" s="17"/>
    </row>
    <row r="1135" spans="1:9" ht="15">
      <c r="A1135" s="17"/>
      <c r="B1135" s="17"/>
      <c r="C1135" s="17"/>
      <c r="D1135" s="17"/>
      <c r="E1135" s="17"/>
      <c r="F1135" s="17"/>
      <c r="G1135" s="17"/>
      <c r="H1135" s="17"/>
      <c r="I1135" s="17"/>
    </row>
    <row r="1136" spans="1:9" ht="15">
      <c r="A1136" s="17"/>
      <c r="B1136" s="17"/>
      <c r="C1136" s="17"/>
      <c r="D1136" s="17"/>
      <c r="E1136" s="17"/>
      <c r="F1136" s="17"/>
      <c r="G1136" s="17"/>
      <c r="H1136" s="17"/>
      <c r="I1136" s="17"/>
    </row>
    <row r="1137" spans="1:9" ht="15">
      <c r="A1137" s="17"/>
      <c r="B1137" s="17"/>
      <c r="C1137" s="17"/>
      <c r="D1137" s="17"/>
      <c r="E1137" s="17"/>
      <c r="F1137" s="17"/>
      <c r="G1137" s="17"/>
      <c r="H1137" s="17"/>
      <c r="I1137" s="17"/>
    </row>
    <row r="1138" spans="1:9" ht="15">
      <c r="A1138" s="17"/>
      <c r="B1138" s="17"/>
      <c r="C1138" s="17"/>
      <c r="D1138" s="17"/>
      <c r="E1138" s="17"/>
      <c r="F1138" s="17"/>
      <c r="G1138" s="17"/>
      <c r="H1138" s="17"/>
      <c r="I1138" s="17"/>
    </row>
    <row r="1139" spans="1:9" ht="15">
      <c r="A1139" s="17"/>
      <c r="B1139" s="17"/>
      <c r="C1139" s="17"/>
      <c r="D1139" s="17"/>
      <c r="E1139" s="17"/>
      <c r="F1139" s="17"/>
      <c r="G1139" s="17"/>
      <c r="H1139" s="17"/>
      <c r="I1139" s="17"/>
    </row>
    <row r="1140" spans="1:9" ht="15">
      <c r="A1140" s="17"/>
      <c r="B1140" s="17"/>
      <c r="C1140" s="17"/>
      <c r="D1140" s="17"/>
      <c r="E1140" s="17"/>
      <c r="F1140" s="17"/>
      <c r="G1140" s="17"/>
      <c r="H1140" s="17"/>
      <c r="I1140" s="17"/>
    </row>
    <row r="1141" spans="1:9" ht="15">
      <c r="A1141" s="17"/>
      <c r="B1141" s="17"/>
      <c r="C1141" s="17"/>
      <c r="D1141" s="17"/>
      <c r="E1141" s="17"/>
      <c r="F1141" s="17"/>
      <c r="G1141" s="17"/>
      <c r="H1141" s="17"/>
      <c r="I1141" s="17"/>
    </row>
    <row r="1142" spans="1:9" ht="15">
      <c r="A1142" s="17"/>
      <c r="B1142" s="17"/>
      <c r="C1142" s="17"/>
      <c r="D1142" s="17"/>
      <c r="E1142" s="17"/>
      <c r="F1142" s="17"/>
      <c r="G1142" s="17"/>
      <c r="H1142" s="17"/>
      <c r="I1142" s="17"/>
    </row>
    <row r="1143" spans="1:9" ht="15">
      <c r="A1143" s="17"/>
      <c r="B1143" s="17"/>
      <c r="C1143" s="17"/>
      <c r="D1143" s="17"/>
      <c r="E1143" s="17"/>
      <c r="F1143" s="17"/>
      <c r="G1143" s="17"/>
      <c r="H1143" s="17"/>
      <c r="I1143" s="17"/>
    </row>
    <row r="1144" spans="1:9" ht="15">
      <c r="A1144" s="17"/>
      <c r="B1144" s="17"/>
      <c r="C1144" s="17"/>
      <c r="D1144" s="17"/>
      <c r="E1144" s="17"/>
      <c r="F1144" s="17"/>
      <c r="G1144" s="17"/>
      <c r="H1144" s="17"/>
      <c r="I1144" s="17"/>
    </row>
    <row r="1145" spans="1:9" ht="15">
      <c r="A1145" s="17"/>
      <c r="B1145" s="17"/>
      <c r="C1145" s="17"/>
      <c r="D1145" s="17"/>
      <c r="E1145" s="17"/>
      <c r="F1145" s="17"/>
      <c r="G1145" s="17"/>
      <c r="H1145" s="17"/>
      <c r="I1145" s="17"/>
    </row>
    <row r="1146" spans="1:9" ht="15">
      <c r="A1146" s="17"/>
      <c r="B1146" s="17"/>
      <c r="C1146" s="17"/>
      <c r="D1146" s="17"/>
      <c r="E1146" s="17"/>
      <c r="F1146" s="17"/>
      <c r="G1146" s="17"/>
      <c r="H1146" s="17"/>
      <c r="I1146" s="17"/>
    </row>
    <row r="1147" spans="1:9" ht="15">
      <c r="A1147" s="17"/>
      <c r="B1147" s="17"/>
      <c r="C1147" s="17"/>
      <c r="D1147" s="17"/>
      <c r="E1147" s="17"/>
      <c r="F1147" s="17"/>
      <c r="G1147" s="17"/>
      <c r="H1147" s="17"/>
      <c r="I1147" s="17"/>
    </row>
    <row r="1148" spans="1:9" ht="15">
      <c r="A1148" s="17"/>
      <c r="B1148" s="17"/>
      <c r="C1148" s="17"/>
      <c r="D1148" s="17"/>
      <c r="E1148" s="17"/>
      <c r="F1148" s="17"/>
      <c r="G1148" s="17"/>
      <c r="H1148" s="17"/>
      <c r="I1148" s="17"/>
    </row>
    <row r="1149" spans="1:9" ht="15">
      <c r="A1149" s="17"/>
      <c r="B1149" s="17"/>
      <c r="C1149" s="17"/>
      <c r="D1149" s="17"/>
      <c r="E1149" s="17"/>
      <c r="F1149" s="17"/>
      <c r="G1149" s="17"/>
      <c r="H1149" s="17"/>
      <c r="I1149" s="17"/>
    </row>
    <row r="1150" spans="1:9" ht="15">
      <c r="A1150" s="17"/>
      <c r="B1150" s="17"/>
      <c r="C1150" s="17"/>
      <c r="D1150" s="17"/>
      <c r="E1150" s="17"/>
      <c r="F1150" s="17"/>
      <c r="G1150" s="17"/>
      <c r="H1150" s="17"/>
      <c r="I1150" s="17"/>
    </row>
    <row r="1151" spans="1:9" ht="15">
      <c r="A1151" s="17"/>
      <c r="B1151" s="17"/>
      <c r="C1151" s="17"/>
      <c r="D1151" s="17"/>
      <c r="E1151" s="17"/>
      <c r="F1151" s="17"/>
      <c r="G1151" s="17"/>
      <c r="H1151" s="17"/>
      <c r="I1151" s="17"/>
    </row>
    <row r="1152" spans="1:9" ht="15">
      <c r="A1152" s="17"/>
      <c r="B1152" s="17"/>
      <c r="C1152" s="17"/>
      <c r="D1152" s="17"/>
      <c r="E1152" s="17"/>
      <c r="F1152" s="17"/>
      <c r="G1152" s="17"/>
      <c r="H1152" s="17"/>
      <c r="I1152" s="17"/>
    </row>
    <row r="1153" spans="1:9" ht="15">
      <c r="A1153" s="17"/>
      <c r="B1153" s="17"/>
      <c r="C1153" s="17"/>
      <c r="D1153" s="17"/>
      <c r="E1153" s="17"/>
      <c r="F1153" s="17"/>
      <c r="G1153" s="17"/>
      <c r="H1153" s="17"/>
      <c r="I1153" s="17"/>
    </row>
    <row r="1154" spans="1:9" ht="15">
      <c r="A1154" s="17"/>
      <c r="B1154" s="17"/>
      <c r="C1154" s="17"/>
      <c r="D1154" s="17"/>
      <c r="E1154" s="17"/>
      <c r="F1154" s="17"/>
      <c r="G1154" s="17"/>
      <c r="H1154" s="17"/>
      <c r="I1154" s="17"/>
    </row>
    <row r="1155" spans="1:9" ht="15">
      <c r="A1155" s="17"/>
      <c r="B1155" s="17"/>
      <c r="C1155" s="17"/>
      <c r="D1155" s="17"/>
      <c r="E1155" s="17"/>
      <c r="F1155" s="17"/>
      <c r="G1155" s="17"/>
      <c r="H1155" s="17"/>
      <c r="I1155" s="17"/>
    </row>
    <row r="1156" spans="1:9" ht="15">
      <c r="A1156" s="17"/>
      <c r="B1156" s="17"/>
      <c r="C1156" s="17"/>
      <c r="D1156" s="17"/>
      <c r="E1156" s="17"/>
      <c r="F1156" s="17"/>
      <c r="G1156" s="17"/>
      <c r="H1156" s="17"/>
      <c r="I1156" s="17"/>
    </row>
    <row r="1157" spans="1:9" ht="15">
      <c r="A1157" s="17"/>
      <c r="B1157" s="17"/>
      <c r="C1157" s="17"/>
      <c r="D1157" s="17"/>
      <c r="E1157" s="17"/>
      <c r="F1157" s="17"/>
      <c r="G1157" s="17"/>
      <c r="H1157" s="17"/>
      <c r="I1157" s="17"/>
    </row>
    <row r="1158" spans="1:9" ht="15">
      <c r="A1158" s="17"/>
      <c r="B1158" s="17"/>
      <c r="C1158" s="17"/>
      <c r="D1158" s="17"/>
      <c r="E1158" s="17"/>
      <c r="F1158" s="17"/>
      <c r="G1158" s="17"/>
      <c r="H1158" s="17"/>
      <c r="I1158" s="17"/>
    </row>
    <row r="1159" spans="1:9" ht="15">
      <c r="A1159" s="17"/>
      <c r="B1159" s="17"/>
      <c r="C1159" s="17"/>
      <c r="D1159" s="17"/>
      <c r="E1159" s="17"/>
      <c r="F1159" s="17"/>
      <c r="G1159" s="17"/>
      <c r="H1159" s="17"/>
      <c r="I1159" s="17"/>
    </row>
    <row r="1160" spans="1:9" ht="15">
      <c r="A1160" s="17"/>
      <c r="B1160" s="17"/>
      <c r="C1160" s="17"/>
      <c r="D1160" s="17"/>
      <c r="E1160" s="17"/>
      <c r="F1160" s="17"/>
      <c r="G1160" s="17"/>
      <c r="H1160" s="17"/>
      <c r="I1160" s="17"/>
    </row>
    <row r="1161" spans="1:9" ht="15">
      <c r="A1161" s="17"/>
      <c r="B1161" s="17"/>
      <c r="C1161" s="17"/>
      <c r="D1161" s="17"/>
      <c r="E1161" s="17"/>
      <c r="F1161" s="17"/>
      <c r="G1161" s="17"/>
      <c r="H1161" s="17"/>
      <c r="I1161" s="17"/>
    </row>
    <row r="1162" spans="1:9" ht="15">
      <c r="A1162" s="17"/>
      <c r="B1162" s="17"/>
      <c r="C1162" s="17"/>
      <c r="D1162" s="17"/>
      <c r="E1162" s="17"/>
      <c r="F1162" s="17"/>
      <c r="G1162" s="17"/>
      <c r="H1162" s="17"/>
      <c r="I1162" s="17"/>
    </row>
    <row r="1163" spans="1:9" ht="15">
      <c r="A1163" s="17"/>
      <c r="B1163" s="17"/>
      <c r="C1163" s="17"/>
      <c r="D1163" s="17"/>
      <c r="E1163" s="17"/>
      <c r="F1163" s="17"/>
      <c r="G1163" s="17"/>
      <c r="H1163" s="17"/>
      <c r="I1163" s="17"/>
    </row>
    <row r="1164" spans="1:9" ht="15">
      <c r="A1164" s="17"/>
      <c r="B1164" s="17"/>
      <c r="C1164" s="17"/>
      <c r="D1164" s="17"/>
      <c r="E1164" s="17"/>
      <c r="F1164" s="17"/>
      <c r="G1164" s="17"/>
      <c r="H1164" s="17"/>
      <c r="I1164" s="17"/>
    </row>
    <row r="1165" spans="1:9" ht="15">
      <c r="A1165" s="17"/>
      <c r="B1165" s="17"/>
      <c r="C1165" s="17"/>
      <c r="D1165" s="17"/>
      <c r="E1165" s="17"/>
      <c r="F1165" s="17"/>
      <c r="G1165" s="17"/>
      <c r="H1165" s="17"/>
      <c r="I1165" s="17"/>
    </row>
    <row r="1166" spans="1:9" ht="15">
      <c r="A1166" s="17"/>
      <c r="B1166" s="17"/>
      <c r="C1166" s="17"/>
      <c r="D1166" s="17"/>
      <c r="E1166" s="17"/>
      <c r="F1166" s="17"/>
      <c r="G1166" s="17"/>
      <c r="H1166" s="17"/>
      <c r="I1166" s="17"/>
    </row>
    <row r="1167" spans="1:9" ht="15">
      <c r="A1167" s="17"/>
      <c r="B1167" s="17"/>
      <c r="C1167" s="17"/>
      <c r="D1167" s="17"/>
      <c r="E1167" s="17"/>
      <c r="F1167" s="17"/>
      <c r="G1167" s="17"/>
      <c r="H1167" s="17"/>
      <c r="I1167" s="17"/>
    </row>
    <row r="1168" spans="1:9" ht="15">
      <c r="A1168" s="17"/>
      <c r="B1168" s="17"/>
      <c r="C1168" s="17"/>
      <c r="D1168" s="17"/>
      <c r="E1168" s="17"/>
      <c r="F1168" s="17"/>
      <c r="G1168" s="17"/>
      <c r="H1168" s="17"/>
      <c r="I1168" s="17"/>
    </row>
    <row r="1169" spans="1:9" ht="15">
      <c r="A1169" s="17"/>
      <c r="B1169" s="17"/>
      <c r="C1169" s="17"/>
      <c r="D1169" s="17"/>
      <c r="E1169" s="17"/>
      <c r="F1169" s="17"/>
      <c r="G1169" s="17"/>
      <c r="H1169" s="17"/>
      <c r="I1169" s="17"/>
    </row>
    <row r="1170" spans="1:9" ht="15">
      <c r="A1170" s="17"/>
      <c r="B1170" s="17"/>
      <c r="C1170" s="17"/>
      <c r="D1170" s="17"/>
      <c r="E1170" s="17"/>
      <c r="F1170" s="17"/>
      <c r="G1170" s="17"/>
      <c r="H1170" s="17"/>
      <c r="I1170" s="17"/>
    </row>
    <row r="1171" spans="1:9" ht="15">
      <c r="A1171" s="17"/>
      <c r="B1171" s="17"/>
      <c r="C1171" s="17"/>
      <c r="D1171" s="17"/>
      <c r="E1171" s="17"/>
      <c r="F1171" s="17"/>
      <c r="G1171" s="17"/>
      <c r="H1171" s="17"/>
      <c r="I1171" s="17"/>
    </row>
    <row r="1172" spans="1:9" ht="15">
      <c r="A1172" s="17"/>
      <c r="B1172" s="17"/>
      <c r="C1172" s="17"/>
      <c r="D1172" s="17"/>
      <c r="E1172" s="17"/>
      <c r="F1172" s="17"/>
      <c r="G1172" s="17"/>
      <c r="H1172" s="17"/>
      <c r="I1172" s="17"/>
    </row>
    <row r="1173" spans="1:9" ht="15">
      <c r="A1173" s="17"/>
      <c r="B1173" s="17"/>
      <c r="C1173" s="17"/>
      <c r="D1173" s="17"/>
      <c r="E1173" s="17"/>
      <c r="F1173" s="17"/>
      <c r="G1173" s="17"/>
      <c r="H1173" s="17"/>
      <c r="I1173" s="17"/>
    </row>
    <row r="1174" spans="1:9" ht="15">
      <c r="A1174" s="17"/>
      <c r="B1174" s="17"/>
      <c r="C1174" s="17"/>
      <c r="D1174" s="17"/>
      <c r="E1174" s="17"/>
      <c r="F1174" s="17"/>
      <c r="G1174" s="17"/>
      <c r="H1174" s="17"/>
      <c r="I1174" s="17"/>
    </row>
    <row r="1175" spans="1:9" ht="15">
      <c r="A1175" s="17"/>
      <c r="B1175" s="17"/>
      <c r="C1175" s="17"/>
      <c r="D1175" s="17"/>
      <c r="E1175" s="17"/>
      <c r="F1175" s="17"/>
      <c r="G1175" s="17"/>
      <c r="H1175" s="17"/>
      <c r="I1175" s="17"/>
    </row>
    <row r="1176" spans="1:9" ht="15">
      <c r="A1176" s="17"/>
      <c r="B1176" s="17"/>
      <c r="C1176" s="17"/>
      <c r="D1176" s="17"/>
      <c r="E1176" s="17"/>
      <c r="F1176" s="17"/>
      <c r="G1176" s="17"/>
      <c r="H1176" s="17"/>
      <c r="I1176" s="17"/>
    </row>
    <row r="1177" spans="1:9" ht="15">
      <c r="A1177" s="17"/>
      <c r="B1177" s="17"/>
      <c r="C1177" s="17"/>
      <c r="D1177" s="17"/>
      <c r="E1177" s="17"/>
      <c r="F1177" s="17"/>
      <c r="G1177" s="17"/>
      <c r="H1177" s="17"/>
      <c r="I1177" s="17"/>
    </row>
    <row r="1178" spans="1:9" ht="15">
      <c r="A1178" s="17"/>
      <c r="B1178" s="17"/>
      <c r="C1178" s="17"/>
      <c r="D1178" s="17"/>
      <c r="E1178" s="17"/>
      <c r="F1178" s="17"/>
      <c r="G1178" s="17"/>
      <c r="H1178" s="17"/>
      <c r="I1178" s="17"/>
    </row>
    <row r="1179" spans="1:9" ht="15">
      <c r="A1179" s="17"/>
      <c r="B1179" s="17"/>
      <c r="C1179" s="17"/>
      <c r="D1179" s="17"/>
      <c r="E1179" s="17"/>
      <c r="F1179" s="17"/>
      <c r="G1179" s="17"/>
      <c r="H1179" s="17"/>
      <c r="I1179" s="17"/>
    </row>
    <row r="1180" spans="1:9" ht="15">
      <c r="A1180" s="17"/>
      <c r="B1180" s="17"/>
      <c r="C1180" s="17"/>
      <c r="D1180" s="17"/>
      <c r="E1180" s="17"/>
      <c r="F1180" s="17"/>
      <c r="G1180" s="17"/>
      <c r="H1180" s="17"/>
      <c r="I1180" s="17"/>
    </row>
    <row r="1181" spans="1:9" ht="15">
      <c r="A1181" s="17"/>
      <c r="B1181" s="17"/>
      <c r="C1181" s="17"/>
      <c r="D1181" s="17"/>
      <c r="E1181" s="17"/>
      <c r="F1181" s="17"/>
      <c r="G1181" s="17"/>
      <c r="H1181" s="17"/>
      <c r="I1181" s="17"/>
    </row>
    <row r="1182" spans="1:9" ht="15">
      <c r="A1182" s="17"/>
      <c r="B1182" s="17"/>
      <c r="C1182" s="17"/>
      <c r="D1182" s="17"/>
      <c r="E1182" s="17"/>
      <c r="F1182" s="17"/>
      <c r="G1182" s="17"/>
      <c r="H1182" s="17"/>
      <c r="I1182" s="17"/>
    </row>
    <row r="1183" spans="1:9" ht="15">
      <c r="A1183" s="17"/>
      <c r="B1183" s="17"/>
      <c r="C1183" s="17"/>
      <c r="D1183" s="17"/>
      <c r="E1183" s="17"/>
      <c r="F1183" s="17"/>
      <c r="G1183" s="17"/>
      <c r="H1183" s="17"/>
      <c r="I1183" s="17"/>
    </row>
    <row r="1184" spans="1:9" ht="15">
      <c r="A1184" s="17"/>
      <c r="B1184" s="17"/>
      <c r="C1184" s="17"/>
      <c r="D1184" s="17"/>
      <c r="E1184" s="17"/>
      <c r="F1184" s="17"/>
      <c r="G1184" s="17"/>
      <c r="H1184" s="17"/>
      <c r="I1184" s="17"/>
    </row>
    <row r="1185" spans="1:9" ht="15">
      <c r="A1185" s="17"/>
      <c r="B1185" s="17"/>
      <c r="C1185" s="17"/>
      <c r="D1185" s="17"/>
      <c r="E1185" s="17"/>
      <c r="F1185" s="17"/>
      <c r="G1185" s="17"/>
      <c r="H1185" s="17"/>
      <c r="I1185" s="17"/>
    </row>
    <row r="1186" spans="1:9" ht="15">
      <c r="A1186" s="17"/>
      <c r="B1186" s="17"/>
      <c r="C1186" s="17"/>
      <c r="D1186" s="17"/>
      <c r="E1186" s="17"/>
      <c r="F1186" s="17"/>
      <c r="G1186" s="17"/>
      <c r="H1186" s="17"/>
      <c r="I1186" s="17"/>
    </row>
    <row r="1187" spans="1:9" ht="15">
      <c r="A1187" s="17"/>
      <c r="B1187" s="17"/>
      <c r="C1187" s="17"/>
      <c r="D1187" s="17"/>
      <c r="E1187" s="17"/>
      <c r="F1187" s="17"/>
      <c r="G1187" s="17"/>
      <c r="H1187" s="17"/>
      <c r="I1187" s="17"/>
    </row>
    <row r="1188" spans="1:9" ht="15">
      <c r="A1188" s="17"/>
      <c r="B1188" s="17"/>
      <c r="C1188" s="17"/>
      <c r="D1188" s="17"/>
      <c r="E1188" s="17"/>
      <c r="F1188" s="17"/>
      <c r="G1188" s="17"/>
      <c r="H1188" s="17"/>
      <c r="I1188" s="17"/>
    </row>
    <row r="1189" spans="1:9" ht="15">
      <c r="A1189" s="17"/>
      <c r="B1189" s="17"/>
      <c r="C1189" s="17"/>
      <c r="D1189" s="17"/>
      <c r="E1189" s="17"/>
      <c r="F1189" s="17"/>
      <c r="G1189" s="17"/>
      <c r="H1189" s="17"/>
      <c r="I1189" s="17"/>
    </row>
    <row r="1190" spans="1:9" ht="15">
      <c r="A1190" s="17"/>
      <c r="B1190" s="17"/>
      <c r="C1190" s="17"/>
      <c r="D1190" s="17"/>
      <c r="E1190" s="17"/>
      <c r="F1190" s="17"/>
      <c r="G1190" s="17"/>
      <c r="H1190" s="17"/>
      <c r="I1190" s="17"/>
    </row>
    <row r="1191" spans="1:9" ht="15">
      <c r="A1191" s="17"/>
      <c r="B1191" s="17"/>
      <c r="C1191" s="17"/>
      <c r="D1191" s="17"/>
      <c r="E1191" s="17"/>
      <c r="F1191" s="17"/>
      <c r="G1191" s="17"/>
      <c r="H1191" s="17"/>
      <c r="I1191" s="17"/>
    </row>
    <row r="1192" spans="1:9" ht="15">
      <c r="A1192" s="17"/>
      <c r="B1192" s="17"/>
      <c r="C1192" s="17"/>
      <c r="D1192" s="17"/>
      <c r="E1192" s="17"/>
      <c r="F1192" s="17"/>
      <c r="G1192" s="17"/>
      <c r="H1192" s="17"/>
      <c r="I1192" s="17"/>
    </row>
    <row r="1193" spans="1:9" ht="15">
      <c r="A1193" s="17"/>
      <c r="B1193" s="17"/>
      <c r="C1193" s="17"/>
      <c r="D1193" s="17"/>
      <c r="E1193" s="17"/>
      <c r="F1193" s="17"/>
      <c r="G1193" s="17"/>
      <c r="H1193" s="17"/>
      <c r="I1193" s="17"/>
    </row>
    <row r="1194" spans="1:9" ht="15">
      <c r="A1194" s="17"/>
      <c r="B1194" s="17"/>
      <c r="C1194" s="17"/>
      <c r="D1194" s="17"/>
      <c r="E1194" s="17"/>
      <c r="F1194" s="17"/>
      <c r="G1194" s="17"/>
      <c r="H1194" s="17"/>
      <c r="I1194" s="17"/>
    </row>
    <row r="1195" spans="1:9" ht="15">
      <c r="A1195" s="17"/>
      <c r="B1195" s="17"/>
      <c r="C1195" s="17"/>
      <c r="D1195" s="17"/>
      <c r="E1195" s="17"/>
      <c r="F1195" s="17"/>
      <c r="G1195" s="17"/>
      <c r="H1195" s="17"/>
      <c r="I1195" s="17"/>
    </row>
    <row r="1196" spans="1:9" ht="15">
      <c r="A1196" s="17"/>
      <c r="B1196" s="17"/>
      <c r="C1196" s="17"/>
      <c r="D1196" s="17"/>
      <c r="E1196" s="17"/>
      <c r="F1196" s="17"/>
      <c r="G1196" s="17"/>
      <c r="H1196" s="17"/>
      <c r="I1196" s="17"/>
    </row>
    <row r="1197" spans="1:9" ht="15">
      <c r="A1197" s="17"/>
      <c r="B1197" s="17"/>
      <c r="C1197" s="17"/>
      <c r="D1197" s="17"/>
      <c r="E1197" s="17"/>
      <c r="F1197" s="17"/>
      <c r="G1197" s="17"/>
      <c r="H1197" s="17"/>
      <c r="I1197" s="17"/>
    </row>
    <row r="1198" spans="1:9" ht="15">
      <c r="A1198" s="17"/>
      <c r="B1198" s="17"/>
      <c r="C1198" s="17"/>
      <c r="D1198" s="17"/>
      <c r="E1198" s="17"/>
      <c r="F1198" s="17"/>
      <c r="G1198" s="17"/>
      <c r="H1198" s="17"/>
      <c r="I1198" s="17"/>
    </row>
    <row r="1199" spans="1:9" ht="15">
      <c r="A1199" s="17"/>
      <c r="B1199" s="17"/>
      <c r="C1199" s="17"/>
      <c r="D1199" s="17"/>
      <c r="E1199" s="17"/>
      <c r="F1199" s="17"/>
      <c r="G1199" s="17"/>
      <c r="H1199" s="17"/>
      <c r="I1199" s="17"/>
    </row>
    <row r="1200" spans="1:9" ht="15">
      <c r="A1200" s="17"/>
      <c r="B1200" s="17"/>
      <c r="C1200" s="17"/>
      <c r="D1200" s="17"/>
      <c r="E1200" s="17"/>
      <c r="F1200" s="17"/>
      <c r="G1200" s="17"/>
      <c r="H1200" s="17"/>
      <c r="I1200" s="17"/>
    </row>
    <row r="1201" spans="1:9" ht="15">
      <c r="A1201" s="17"/>
      <c r="B1201" s="17"/>
      <c r="C1201" s="17"/>
      <c r="D1201" s="17"/>
      <c r="E1201" s="17"/>
      <c r="F1201" s="17"/>
      <c r="G1201" s="17"/>
      <c r="H1201" s="17"/>
      <c r="I1201" s="17"/>
    </row>
    <row r="1202" spans="1:9" ht="15">
      <c r="A1202" s="17"/>
      <c r="B1202" s="17"/>
      <c r="C1202" s="17"/>
      <c r="D1202" s="17"/>
      <c r="E1202" s="17"/>
      <c r="F1202" s="17"/>
      <c r="G1202" s="17"/>
      <c r="H1202" s="17"/>
      <c r="I1202" s="17"/>
    </row>
    <row r="1203" spans="1:9" ht="15">
      <c r="A1203" s="17"/>
      <c r="B1203" s="17"/>
      <c r="C1203" s="17"/>
      <c r="D1203" s="17"/>
      <c r="E1203" s="17"/>
      <c r="F1203" s="17"/>
      <c r="G1203" s="17"/>
      <c r="H1203" s="17"/>
      <c r="I1203" s="17"/>
    </row>
    <row r="1204" spans="1:9" ht="15">
      <c r="A1204" s="17"/>
      <c r="B1204" s="17"/>
      <c r="C1204" s="17"/>
      <c r="D1204" s="17"/>
      <c r="E1204" s="17"/>
      <c r="F1204" s="17"/>
      <c r="G1204" s="17"/>
      <c r="H1204" s="17"/>
      <c r="I1204" s="17"/>
    </row>
    <row r="1205" spans="1:9" ht="15">
      <c r="A1205" s="17"/>
      <c r="B1205" s="17"/>
      <c r="C1205" s="17"/>
      <c r="D1205" s="17"/>
      <c r="E1205" s="17"/>
      <c r="F1205" s="17"/>
      <c r="G1205" s="17"/>
      <c r="H1205" s="17"/>
      <c r="I1205" s="17"/>
    </row>
    <row r="1206" spans="1:9" ht="15">
      <c r="A1206" s="17"/>
      <c r="B1206" s="17"/>
      <c r="C1206" s="17"/>
      <c r="D1206" s="17"/>
      <c r="E1206" s="17"/>
      <c r="F1206" s="17"/>
      <c r="G1206" s="17"/>
      <c r="H1206" s="17"/>
      <c r="I1206" s="17"/>
    </row>
    <row r="1207" spans="1:9" ht="15">
      <c r="A1207" s="17"/>
      <c r="B1207" s="17"/>
      <c r="C1207" s="17"/>
      <c r="D1207" s="17"/>
      <c r="E1207" s="17"/>
      <c r="F1207" s="17"/>
      <c r="G1207" s="17"/>
      <c r="H1207" s="17"/>
      <c r="I1207" s="17"/>
    </row>
    <row r="1208" spans="1:9" ht="15">
      <c r="A1208" s="17"/>
      <c r="B1208" s="17"/>
      <c r="C1208" s="17"/>
      <c r="D1208" s="17"/>
      <c r="E1208" s="17"/>
      <c r="F1208" s="17"/>
      <c r="G1208" s="17"/>
      <c r="H1208" s="17"/>
      <c r="I1208" s="17"/>
    </row>
    <row r="1209" spans="1:9" ht="15">
      <c r="A1209" s="17"/>
      <c r="B1209" s="17"/>
      <c r="C1209" s="17"/>
      <c r="D1209" s="17"/>
      <c r="E1209" s="17"/>
      <c r="F1209" s="17"/>
      <c r="G1209" s="17"/>
      <c r="H1209" s="17"/>
      <c r="I1209" s="17"/>
    </row>
    <row r="1210" spans="1:9" ht="15">
      <c r="A1210" s="17"/>
      <c r="B1210" s="17"/>
      <c r="C1210" s="17"/>
      <c r="D1210" s="17"/>
      <c r="E1210" s="17"/>
      <c r="F1210" s="17"/>
      <c r="G1210" s="17"/>
      <c r="H1210" s="17"/>
      <c r="I1210" s="17"/>
    </row>
    <row r="1211" spans="1:9" ht="15">
      <c r="A1211" s="17"/>
      <c r="B1211" s="17"/>
      <c r="C1211" s="17"/>
      <c r="D1211" s="17"/>
      <c r="E1211" s="17"/>
      <c r="F1211" s="17"/>
      <c r="G1211" s="17"/>
      <c r="H1211" s="17"/>
      <c r="I1211" s="17"/>
    </row>
    <row r="1212" spans="1:9" ht="15">
      <c r="A1212" s="17"/>
      <c r="B1212" s="17"/>
      <c r="C1212" s="17"/>
      <c r="D1212" s="17"/>
      <c r="E1212" s="17"/>
      <c r="F1212" s="17"/>
      <c r="G1212" s="17"/>
      <c r="H1212" s="17"/>
      <c r="I1212" s="17"/>
    </row>
    <row r="1213" spans="1:9" ht="15">
      <c r="A1213" s="17"/>
      <c r="B1213" s="17"/>
      <c r="C1213" s="17"/>
      <c r="D1213" s="17"/>
      <c r="E1213" s="17"/>
      <c r="F1213" s="17"/>
      <c r="G1213" s="17"/>
      <c r="H1213" s="17"/>
      <c r="I1213" s="17"/>
    </row>
    <row r="1214" spans="1:9" ht="15">
      <c r="A1214" s="17"/>
      <c r="B1214" s="17"/>
      <c r="C1214" s="17"/>
      <c r="D1214" s="17"/>
      <c r="E1214" s="17"/>
      <c r="F1214" s="17"/>
      <c r="G1214" s="17"/>
      <c r="H1214" s="17"/>
      <c r="I1214" s="17"/>
    </row>
    <row r="1215" spans="1:9" ht="15">
      <c r="A1215" s="17"/>
      <c r="B1215" s="17"/>
      <c r="C1215" s="17"/>
      <c r="D1215" s="17"/>
      <c r="E1215" s="17"/>
      <c r="F1215" s="17"/>
      <c r="G1215" s="17"/>
      <c r="H1215" s="17"/>
      <c r="I1215" s="17"/>
    </row>
    <row r="1216" spans="1:9" ht="15">
      <c r="A1216" s="17"/>
      <c r="B1216" s="17"/>
      <c r="C1216" s="17"/>
      <c r="D1216" s="17"/>
      <c r="E1216" s="17"/>
      <c r="F1216" s="17"/>
      <c r="G1216" s="17"/>
      <c r="H1216" s="17"/>
      <c r="I1216" s="17"/>
    </row>
    <row r="1217" spans="1:9" ht="15">
      <c r="A1217" s="17"/>
      <c r="B1217" s="17"/>
      <c r="C1217" s="17"/>
      <c r="D1217" s="17"/>
      <c r="E1217" s="17"/>
      <c r="F1217" s="17"/>
      <c r="G1217" s="17"/>
      <c r="H1217" s="17"/>
      <c r="I1217" s="17"/>
    </row>
    <row r="1218" spans="1:9" ht="15">
      <c r="A1218" s="17"/>
      <c r="B1218" s="17"/>
      <c r="C1218" s="17"/>
      <c r="D1218" s="17"/>
      <c r="E1218" s="17"/>
      <c r="F1218" s="17"/>
      <c r="G1218" s="17"/>
      <c r="H1218" s="17"/>
      <c r="I1218" s="17"/>
    </row>
    <row r="1219" spans="1:9" ht="15">
      <c r="A1219" s="17"/>
      <c r="B1219" s="17"/>
      <c r="C1219" s="17"/>
      <c r="D1219" s="17"/>
      <c r="E1219" s="17"/>
      <c r="F1219" s="17"/>
      <c r="G1219" s="17"/>
      <c r="H1219" s="17"/>
      <c r="I1219" s="17"/>
    </row>
    <row r="1220" spans="1:9" ht="15">
      <c r="A1220" s="17"/>
      <c r="B1220" s="17"/>
      <c r="C1220" s="17"/>
      <c r="D1220" s="17"/>
      <c r="E1220" s="17"/>
      <c r="F1220" s="17"/>
      <c r="G1220" s="17"/>
      <c r="H1220" s="17"/>
      <c r="I1220" s="17"/>
    </row>
    <row r="1221" spans="1:9" ht="15">
      <c r="A1221" s="17"/>
      <c r="B1221" s="17"/>
      <c r="C1221" s="17"/>
      <c r="D1221" s="17"/>
      <c r="E1221" s="17"/>
      <c r="F1221" s="17"/>
      <c r="G1221" s="17"/>
      <c r="H1221" s="17"/>
      <c r="I1221" s="17"/>
    </row>
    <row r="1222" spans="1:9" ht="15">
      <c r="A1222" s="17"/>
      <c r="B1222" s="17"/>
      <c r="C1222" s="17"/>
      <c r="D1222" s="17"/>
      <c r="E1222" s="17"/>
      <c r="F1222" s="17"/>
      <c r="G1222" s="17"/>
      <c r="H1222" s="17"/>
      <c r="I1222" s="17"/>
    </row>
    <row r="1223" spans="1:9" ht="15">
      <c r="A1223" s="17"/>
      <c r="B1223" s="17"/>
      <c r="C1223" s="17"/>
      <c r="D1223" s="17"/>
      <c r="E1223" s="17"/>
      <c r="F1223" s="17"/>
      <c r="G1223" s="17"/>
      <c r="H1223" s="17"/>
      <c r="I1223" s="17"/>
    </row>
    <row r="1224" spans="1:9" ht="15">
      <c r="A1224" s="17"/>
      <c r="B1224" s="17"/>
      <c r="C1224" s="17"/>
      <c r="D1224" s="17"/>
      <c r="E1224" s="17"/>
      <c r="F1224" s="17"/>
      <c r="G1224" s="17"/>
      <c r="H1224" s="17"/>
      <c r="I1224" s="17"/>
    </row>
    <row r="1225" spans="1:9" ht="15">
      <c r="A1225" s="17"/>
      <c r="B1225" s="17"/>
      <c r="C1225" s="17"/>
      <c r="D1225" s="17"/>
      <c r="E1225" s="17"/>
      <c r="F1225" s="17"/>
      <c r="G1225" s="17"/>
      <c r="H1225" s="17"/>
      <c r="I1225" s="17"/>
    </row>
    <row r="1226" spans="1:9" ht="15">
      <c r="A1226" s="17"/>
      <c r="B1226" s="17"/>
      <c r="C1226" s="17"/>
      <c r="D1226" s="17"/>
      <c r="E1226" s="17"/>
      <c r="F1226" s="17"/>
      <c r="G1226" s="17"/>
      <c r="H1226" s="17"/>
      <c r="I1226" s="17"/>
    </row>
    <row r="1227" spans="1:9" ht="15">
      <c r="A1227" s="17"/>
      <c r="B1227" s="17"/>
      <c r="C1227" s="17"/>
      <c r="D1227" s="17"/>
      <c r="E1227" s="17"/>
      <c r="F1227" s="17"/>
      <c r="G1227" s="17"/>
      <c r="H1227" s="17"/>
      <c r="I1227" s="17"/>
    </row>
    <row r="1228" spans="1:9" ht="15">
      <c r="A1228" s="17"/>
      <c r="B1228" s="17"/>
      <c r="C1228" s="17"/>
      <c r="D1228" s="17"/>
      <c r="E1228" s="17"/>
      <c r="F1228" s="17"/>
      <c r="G1228" s="17"/>
      <c r="H1228" s="17"/>
      <c r="I1228" s="17"/>
    </row>
    <row r="1229" spans="1:9" ht="15">
      <c r="A1229" s="17"/>
      <c r="B1229" s="17"/>
      <c r="C1229" s="17"/>
      <c r="D1229" s="17"/>
      <c r="E1229" s="17"/>
      <c r="F1229" s="17"/>
      <c r="G1229" s="17"/>
      <c r="H1229" s="17"/>
      <c r="I1229" s="17"/>
    </row>
    <row r="1230" spans="1:9" ht="15">
      <c r="A1230" s="17"/>
      <c r="B1230" s="17"/>
      <c r="C1230" s="17"/>
      <c r="D1230" s="17"/>
      <c r="E1230" s="17"/>
      <c r="F1230" s="17"/>
      <c r="G1230" s="17"/>
      <c r="H1230" s="17"/>
      <c r="I1230" s="17"/>
    </row>
    <row r="1231" spans="1:9" ht="15">
      <c r="A1231" s="17"/>
      <c r="B1231" s="17"/>
      <c r="C1231" s="17"/>
      <c r="D1231" s="17"/>
      <c r="E1231" s="17"/>
      <c r="F1231" s="17"/>
      <c r="G1231" s="17"/>
      <c r="H1231" s="17"/>
      <c r="I1231" s="17"/>
    </row>
    <row r="1232" spans="1:9" ht="15">
      <c r="A1232" s="17"/>
      <c r="B1232" s="17"/>
      <c r="C1232" s="17"/>
      <c r="D1232" s="17"/>
      <c r="E1232" s="17"/>
      <c r="F1232" s="17"/>
      <c r="G1232" s="17"/>
      <c r="H1232" s="17"/>
      <c r="I1232" s="17"/>
    </row>
    <row r="1233" spans="1:9" ht="15">
      <c r="A1233" s="17"/>
      <c r="B1233" s="17"/>
      <c r="C1233" s="17"/>
      <c r="D1233" s="17"/>
      <c r="E1233" s="17"/>
      <c r="F1233" s="17"/>
      <c r="G1233" s="17"/>
      <c r="H1233" s="17"/>
      <c r="I1233" s="17"/>
    </row>
    <row r="1234" spans="1:9" ht="15">
      <c r="A1234" s="17"/>
      <c r="B1234" s="17"/>
      <c r="C1234" s="17"/>
      <c r="D1234" s="17"/>
      <c r="E1234" s="17"/>
      <c r="F1234" s="17"/>
      <c r="G1234" s="17"/>
      <c r="H1234" s="17"/>
      <c r="I1234" s="17"/>
    </row>
    <row r="1235" spans="1:9" ht="15">
      <c r="A1235" s="17"/>
      <c r="B1235" s="17"/>
      <c r="C1235" s="17"/>
      <c r="D1235" s="17"/>
      <c r="E1235" s="17"/>
      <c r="F1235" s="17"/>
      <c r="G1235" s="17"/>
      <c r="H1235" s="17"/>
      <c r="I1235" s="17"/>
    </row>
    <row r="1236" spans="1:9" ht="15">
      <c r="A1236" s="17"/>
      <c r="B1236" s="17"/>
      <c r="C1236" s="17"/>
      <c r="D1236" s="17"/>
      <c r="E1236" s="17"/>
      <c r="F1236" s="17"/>
      <c r="G1236" s="17"/>
      <c r="H1236" s="17"/>
      <c r="I1236" s="17"/>
    </row>
    <row r="1237" spans="1:9" ht="15">
      <c r="A1237" s="17"/>
      <c r="B1237" s="17"/>
      <c r="C1237" s="17"/>
      <c r="D1237" s="17"/>
      <c r="E1237" s="17"/>
      <c r="F1237" s="17"/>
      <c r="G1237" s="17"/>
      <c r="H1237" s="17"/>
      <c r="I1237" s="17"/>
    </row>
    <row r="1238" spans="1:9" ht="15">
      <c r="A1238" s="17"/>
      <c r="B1238" s="17"/>
      <c r="C1238" s="17"/>
      <c r="D1238" s="17"/>
      <c r="E1238" s="17"/>
      <c r="F1238" s="17"/>
      <c r="G1238" s="17"/>
      <c r="H1238" s="17"/>
      <c r="I1238" s="17"/>
    </row>
    <row r="1239" spans="1:9" ht="15">
      <c r="A1239" s="17"/>
      <c r="B1239" s="17"/>
      <c r="C1239" s="17"/>
      <c r="D1239" s="17"/>
      <c r="E1239" s="17"/>
      <c r="F1239" s="17"/>
      <c r="G1239" s="17"/>
      <c r="H1239" s="17"/>
      <c r="I1239" s="17"/>
    </row>
    <row r="1240" spans="1:9" ht="15">
      <c r="A1240" s="17"/>
      <c r="B1240" s="17"/>
      <c r="C1240" s="17"/>
      <c r="D1240" s="17"/>
      <c r="E1240" s="17"/>
      <c r="F1240" s="17"/>
      <c r="G1240" s="17"/>
      <c r="H1240" s="17"/>
      <c r="I1240" s="17"/>
    </row>
    <row r="1241" spans="1:9" ht="15">
      <c r="A1241" s="17"/>
      <c r="B1241" s="17"/>
      <c r="C1241" s="17"/>
      <c r="D1241" s="17"/>
      <c r="E1241" s="17"/>
      <c r="F1241" s="17"/>
      <c r="G1241" s="17"/>
      <c r="H1241" s="17"/>
      <c r="I1241" s="17"/>
    </row>
    <row r="1242" spans="1:9" ht="15">
      <c r="A1242" s="17"/>
      <c r="B1242" s="17"/>
      <c r="C1242" s="17"/>
      <c r="D1242" s="17"/>
      <c r="E1242" s="17"/>
      <c r="F1242" s="17"/>
      <c r="G1242" s="17"/>
      <c r="H1242" s="17"/>
      <c r="I1242" s="17"/>
    </row>
    <row r="1243" spans="1:9" ht="15">
      <c r="A1243" s="17"/>
      <c r="B1243" s="17"/>
      <c r="C1243" s="17"/>
      <c r="D1243" s="17"/>
      <c r="E1243" s="17"/>
      <c r="F1243" s="17"/>
      <c r="G1243" s="17"/>
      <c r="H1243" s="17"/>
      <c r="I1243" s="17"/>
    </row>
    <row r="1244" spans="1:9" ht="15">
      <c r="A1244" s="17"/>
      <c r="B1244" s="17"/>
      <c r="C1244" s="17"/>
      <c r="D1244" s="17"/>
      <c r="E1244" s="17"/>
      <c r="F1244" s="17"/>
      <c r="G1244" s="17"/>
      <c r="H1244" s="17"/>
      <c r="I1244" s="17"/>
    </row>
    <row r="1245" spans="1:9" ht="15">
      <c r="A1245" s="17"/>
      <c r="B1245" s="17"/>
      <c r="C1245" s="17"/>
      <c r="D1245" s="17"/>
      <c r="E1245" s="17"/>
      <c r="F1245" s="17"/>
      <c r="G1245" s="17"/>
      <c r="H1245" s="17"/>
      <c r="I1245" s="17"/>
    </row>
    <row r="1246" spans="1:9" ht="15">
      <c r="A1246" s="17"/>
      <c r="B1246" s="17"/>
      <c r="C1246" s="17"/>
      <c r="D1246" s="17"/>
      <c r="E1246" s="17"/>
      <c r="F1246" s="17"/>
      <c r="G1246" s="17"/>
      <c r="H1246" s="17"/>
      <c r="I1246" s="17"/>
    </row>
    <row r="1247" spans="1:9" ht="15">
      <c r="A1247" s="17"/>
      <c r="B1247" s="17"/>
      <c r="C1247" s="17"/>
      <c r="D1247" s="17"/>
      <c r="E1247" s="17"/>
      <c r="F1247" s="17"/>
      <c r="G1247" s="17"/>
      <c r="H1247" s="17"/>
      <c r="I1247" s="17"/>
    </row>
    <row r="1248" spans="1:9" ht="15">
      <c r="A1248" s="17"/>
      <c r="B1248" s="17"/>
      <c r="C1248" s="17"/>
      <c r="D1248" s="17"/>
      <c r="E1248" s="17"/>
      <c r="F1248" s="17"/>
      <c r="G1248" s="17"/>
      <c r="H1248" s="17"/>
      <c r="I1248" s="17"/>
    </row>
    <row r="1249" spans="1:9" ht="15">
      <c r="A1249" s="17"/>
      <c r="B1249" s="17"/>
      <c r="C1249" s="17"/>
      <c r="D1249" s="17"/>
      <c r="E1249" s="17"/>
      <c r="F1249" s="17"/>
      <c r="G1249" s="17"/>
      <c r="H1249" s="17"/>
      <c r="I1249" s="17"/>
    </row>
    <row r="1250" spans="1:9" ht="15">
      <c r="A1250" s="17"/>
      <c r="B1250" s="17"/>
      <c r="C1250" s="17"/>
      <c r="D1250" s="17"/>
      <c r="E1250" s="17"/>
      <c r="F1250" s="17"/>
      <c r="G1250" s="17"/>
      <c r="H1250" s="17"/>
      <c r="I1250" s="17"/>
    </row>
    <row r="1251" spans="1:9" ht="15">
      <c r="A1251" s="17"/>
      <c r="B1251" s="17"/>
      <c r="C1251" s="17"/>
      <c r="D1251" s="17"/>
      <c r="E1251" s="17"/>
      <c r="F1251" s="17"/>
      <c r="G1251" s="17"/>
      <c r="H1251" s="17"/>
      <c r="I1251" s="17"/>
    </row>
    <row r="1252" spans="1:9" ht="15">
      <c r="A1252" s="17"/>
      <c r="B1252" s="17"/>
      <c r="C1252" s="17"/>
      <c r="D1252" s="17"/>
      <c r="E1252" s="17"/>
      <c r="F1252" s="17"/>
      <c r="G1252" s="17"/>
      <c r="H1252" s="17"/>
      <c r="I1252" s="17"/>
    </row>
    <row r="1253" spans="1:9" ht="15">
      <c r="A1253" s="17"/>
      <c r="B1253" s="17"/>
      <c r="C1253" s="17"/>
      <c r="D1253" s="17"/>
      <c r="E1253" s="17"/>
      <c r="F1253" s="17"/>
      <c r="G1253" s="17"/>
      <c r="H1253" s="17"/>
      <c r="I1253" s="17"/>
    </row>
    <row r="1254" spans="1:9" ht="15">
      <c r="A1254" s="17"/>
      <c r="B1254" s="17"/>
      <c r="C1254" s="17"/>
      <c r="D1254" s="17"/>
      <c r="E1254" s="17"/>
      <c r="F1254" s="17"/>
      <c r="G1254" s="17"/>
      <c r="H1254" s="17"/>
      <c r="I1254" s="17"/>
    </row>
    <row r="1255" spans="1:9" ht="15">
      <c r="A1255" s="17"/>
      <c r="B1255" s="17"/>
      <c r="C1255" s="17"/>
      <c r="D1255" s="17"/>
      <c r="E1255" s="17"/>
      <c r="F1255" s="17"/>
      <c r="G1255" s="17"/>
      <c r="H1255" s="17"/>
      <c r="I1255" s="17"/>
    </row>
    <row r="1256" spans="1:9" ht="15">
      <c r="A1256" s="17"/>
      <c r="B1256" s="17"/>
      <c r="C1256" s="17"/>
      <c r="D1256" s="17"/>
      <c r="E1256" s="17"/>
      <c r="F1256" s="17"/>
      <c r="G1256" s="17"/>
      <c r="H1256" s="17"/>
      <c r="I1256" s="17"/>
    </row>
    <row r="1257" spans="1:9" ht="15">
      <c r="A1257" s="17"/>
      <c r="B1257" s="17"/>
      <c r="C1257" s="17"/>
      <c r="D1257" s="17"/>
      <c r="E1257" s="17"/>
      <c r="F1257" s="17"/>
      <c r="G1257" s="17"/>
      <c r="H1257" s="17"/>
      <c r="I1257" s="17"/>
    </row>
    <row r="1258" spans="1:9" ht="15">
      <c r="A1258" s="17"/>
      <c r="B1258" s="17"/>
      <c r="C1258" s="17"/>
      <c r="D1258" s="17"/>
      <c r="E1258" s="17"/>
      <c r="F1258" s="17"/>
      <c r="G1258" s="17"/>
      <c r="H1258" s="17"/>
      <c r="I1258" s="17"/>
    </row>
    <row r="1259" spans="1:9" ht="15">
      <c r="A1259" s="17"/>
      <c r="B1259" s="17"/>
      <c r="C1259" s="17"/>
      <c r="D1259" s="17"/>
      <c r="E1259" s="17"/>
      <c r="F1259" s="17"/>
      <c r="G1259" s="17"/>
      <c r="H1259" s="17"/>
      <c r="I1259" s="17"/>
    </row>
    <row r="1260" spans="1:9" ht="15">
      <c r="A1260" s="17"/>
      <c r="B1260" s="17"/>
      <c r="C1260" s="17"/>
      <c r="D1260" s="17"/>
      <c r="E1260" s="17"/>
      <c r="F1260" s="17"/>
      <c r="G1260" s="17"/>
      <c r="H1260" s="17"/>
      <c r="I1260" s="17"/>
    </row>
    <row r="1261" spans="1:9" ht="15">
      <c r="A1261" s="17"/>
      <c r="B1261" s="17"/>
      <c r="C1261" s="17"/>
      <c r="D1261" s="17"/>
      <c r="E1261" s="17"/>
      <c r="F1261" s="17"/>
      <c r="G1261" s="17"/>
      <c r="H1261" s="17"/>
      <c r="I1261" s="17"/>
    </row>
    <row r="1262" spans="1:9" ht="15">
      <c r="A1262" s="17"/>
      <c r="B1262" s="17"/>
      <c r="C1262" s="17"/>
      <c r="D1262" s="17"/>
      <c r="E1262" s="17"/>
      <c r="F1262" s="17"/>
      <c r="G1262" s="17"/>
      <c r="H1262" s="17"/>
      <c r="I1262" s="17"/>
    </row>
    <row r="1263" spans="1:9" ht="15">
      <c r="A1263" s="17"/>
      <c r="B1263" s="17"/>
      <c r="C1263" s="17"/>
      <c r="D1263" s="17"/>
      <c r="E1263" s="17"/>
      <c r="F1263" s="17"/>
      <c r="G1263" s="17"/>
      <c r="H1263" s="17"/>
      <c r="I1263" s="17"/>
    </row>
    <row r="1264" spans="1:9" ht="15">
      <c r="A1264" s="17"/>
      <c r="B1264" s="17"/>
      <c r="C1264" s="17"/>
      <c r="D1264" s="17"/>
      <c r="E1264" s="17"/>
      <c r="F1264" s="17"/>
      <c r="G1264" s="17"/>
      <c r="H1264" s="17"/>
      <c r="I1264" s="17"/>
    </row>
    <row r="1265" spans="1:9" ht="15">
      <c r="A1265" s="17"/>
      <c r="B1265" s="17"/>
      <c r="C1265" s="17"/>
      <c r="D1265" s="17"/>
      <c r="E1265" s="17"/>
      <c r="F1265" s="17"/>
      <c r="G1265" s="17"/>
      <c r="H1265" s="17"/>
      <c r="I1265" s="17"/>
    </row>
    <row r="1266" spans="1:9" ht="15">
      <c r="A1266" s="17"/>
      <c r="B1266" s="17"/>
      <c r="C1266" s="17"/>
      <c r="D1266" s="17"/>
      <c r="E1266" s="17"/>
      <c r="F1266" s="17"/>
      <c r="G1266" s="17"/>
      <c r="H1266" s="17"/>
      <c r="I1266" s="17"/>
    </row>
    <row r="1267" spans="1:9" ht="15">
      <c r="A1267" s="17"/>
      <c r="B1267" s="17"/>
      <c r="C1267" s="17"/>
      <c r="D1267" s="17"/>
      <c r="E1267" s="17"/>
      <c r="F1267" s="17"/>
      <c r="G1267" s="17"/>
      <c r="H1267" s="17"/>
      <c r="I1267" s="17"/>
    </row>
    <row r="1268" spans="1:9" ht="15">
      <c r="A1268" s="17"/>
      <c r="B1268" s="17"/>
      <c r="C1268" s="17"/>
      <c r="D1268" s="17"/>
      <c r="E1268" s="17"/>
      <c r="F1268" s="17"/>
      <c r="G1268" s="17"/>
      <c r="H1268" s="17"/>
      <c r="I1268" s="17"/>
    </row>
    <row r="1269" spans="1:9" ht="15">
      <c r="A1269" s="17"/>
      <c r="B1269" s="17"/>
      <c r="C1269" s="17"/>
      <c r="D1269" s="17"/>
      <c r="E1269" s="17"/>
      <c r="F1269" s="17"/>
      <c r="G1269" s="17"/>
      <c r="H1269" s="17"/>
      <c r="I1269" s="17"/>
    </row>
    <row r="1270" spans="1:9" ht="15">
      <c r="A1270" s="17"/>
      <c r="B1270" s="17"/>
      <c r="C1270" s="17"/>
      <c r="D1270" s="17"/>
      <c r="E1270" s="17"/>
      <c r="F1270" s="17"/>
      <c r="G1270" s="17"/>
      <c r="H1270" s="17"/>
      <c r="I1270" s="17"/>
    </row>
    <row r="1271" spans="1:9" ht="15">
      <c r="A1271" s="17"/>
      <c r="B1271" s="17"/>
      <c r="C1271" s="17"/>
      <c r="D1271" s="17"/>
      <c r="E1271" s="17"/>
      <c r="F1271" s="17"/>
      <c r="G1271" s="17"/>
      <c r="H1271" s="17"/>
      <c r="I1271" s="17"/>
    </row>
    <row r="1272" spans="1:9" ht="15">
      <c r="A1272" s="17"/>
      <c r="B1272" s="17"/>
      <c r="C1272" s="17"/>
      <c r="D1272" s="17"/>
      <c r="E1272" s="17"/>
      <c r="F1272" s="17"/>
      <c r="G1272" s="17"/>
      <c r="H1272" s="17"/>
      <c r="I1272" s="17"/>
    </row>
    <row r="1273" spans="1:9" ht="15">
      <c r="A1273" s="17"/>
      <c r="B1273" s="17"/>
      <c r="C1273" s="17"/>
      <c r="D1273" s="17"/>
      <c r="E1273" s="17"/>
      <c r="F1273" s="17"/>
      <c r="G1273" s="17"/>
      <c r="H1273" s="17"/>
      <c r="I1273" s="17"/>
    </row>
    <row r="1274" spans="1:9" ht="15">
      <c r="A1274" s="17"/>
      <c r="B1274" s="17"/>
      <c r="C1274" s="17"/>
      <c r="D1274" s="17"/>
      <c r="E1274" s="17"/>
      <c r="F1274" s="17"/>
      <c r="G1274" s="17"/>
      <c r="H1274" s="17"/>
      <c r="I1274" s="17"/>
    </row>
    <row r="1275" spans="1:9" ht="15">
      <c r="A1275" s="17"/>
      <c r="B1275" s="17"/>
      <c r="C1275" s="17"/>
      <c r="D1275" s="17"/>
      <c r="E1275" s="17"/>
      <c r="F1275" s="17"/>
      <c r="G1275" s="17"/>
      <c r="H1275" s="17"/>
      <c r="I1275" s="17"/>
    </row>
    <row r="1276" spans="1:9" ht="15">
      <c r="A1276" s="17"/>
      <c r="B1276" s="17"/>
      <c r="C1276" s="17"/>
      <c r="D1276" s="17"/>
      <c r="E1276" s="17"/>
      <c r="F1276" s="17"/>
      <c r="G1276" s="17"/>
      <c r="H1276" s="17"/>
      <c r="I1276" s="17"/>
    </row>
    <row r="1277" spans="1:9" ht="15">
      <c r="A1277" s="17"/>
      <c r="B1277" s="17"/>
      <c r="C1277" s="17"/>
      <c r="D1277" s="17"/>
      <c r="E1277" s="17"/>
      <c r="F1277" s="17"/>
      <c r="G1277" s="17"/>
      <c r="H1277" s="17"/>
      <c r="I1277" s="17"/>
    </row>
    <row r="1278" spans="1:9" ht="15">
      <c r="A1278" s="17"/>
      <c r="B1278" s="17"/>
      <c r="C1278" s="17"/>
      <c r="D1278" s="17"/>
      <c r="E1278" s="17"/>
      <c r="F1278" s="17"/>
      <c r="G1278" s="17"/>
      <c r="H1278" s="17"/>
      <c r="I1278" s="17"/>
    </row>
    <row r="1279" spans="1:9" ht="15">
      <c r="A1279" s="17"/>
      <c r="B1279" s="17"/>
      <c r="C1279" s="17"/>
      <c r="D1279" s="17"/>
      <c r="E1279" s="17"/>
      <c r="F1279" s="17"/>
      <c r="G1279" s="17"/>
      <c r="H1279" s="17"/>
      <c r="I1279" s="17"/>
    </row>
    <row r="1280" spans="1:9" ht="15">
      <c r="A1280" s="17"/>
      <c r="B1280" s="17"/>
      <c r="C1280" s="17"/>
      <c r="D1280" s="17"/>
      <c r="E1280" s="17"/>
      <c r="F1280" s="17"/>
      <c r="G1280" s="17"/>
      <c r="H1280" s="17"/>
      <c r="I1280" s="17"/>
    </row>
    <row r="1281" spans="1:9" ht="15">
      <c r="A1281" s="17"/>
      <c r="B1281" s="17"/>
      <c r="C1281" s="17"/>
      <c r="D1281" s="17"/>
      <c r="E1281" s="17"/>
      <c r="F1281" s="17"/>
      <c r="G1281" s="17"/>
      <c r="H1281" s="17"/>
      <c r="I1281" s="17"/>
    </row>
    <row r="1282" spans="1:9" ht="15">
      <c r="A1282" s="17"/>
      <c r="B1282" s="17"/>
      <c r="C1282" s="17"/>
      <c r="D1282" s="17"/>
      <c r="E1282" s="17"/>
      <c r="F1282" s="17"/>
      <c r="G1282" s="17"/>
      <c r="H1282" s="17"/>
      <c r="I1282" s="17"/>
    </row>
    <row r="1283" spans="1:9" ht="15">
      <c r="A1283" s="17"/>
      <c r="B1283" s="17"/>
      <c r="C1283" s="17"/>
      <c r="D1283" s="17"/>
      <c r="E1283" s="17"/>
      <c r="F1283" s="17"/>
      <c r="G1283" s="17"/>
      <c r="H1283" s="17"/>
      <c r="I1283" s="17"/>
    </row>
    <row r="1284" spans="1:9" ht="15">
      <c r="A1284" s="17"/>
      <c r="B1284" s="17"/>
      <c r="C1284" s="17"/>
      <c r="D1284" s="17"/>
      <c r="E1284" s="17"/>
      <c r="F1284" s="17"/>
      <c r="G1284" s="17"/>
      <c r="H1284" s="17"/>
      <c r="I1284" s="17"/>
    </row>
    <row r="1285" spans="1:9" ht="15">
      <c r="A1285" s="17"/>
      <c r="B1285" s="17"/>
      <c r="C1285" s="17"/>
      <c r="D1285" s="17"/>
      <c r="E1285" s="17"/>
      <c r="F1285" s="17"/>
      <c r="G1285" s="17"/>
      <c r="H1285" s="17"/>
      <c r="I1285" s="17"/>
    </row>
    <row r="1286" spans="1:9" ht="15">
      <c r="A1286" s="17"/>
      <c r="B1286" s="17"/>
      <c r="C1286" s="17"/>
      <c r="D1286" s="17"/>
      <c r="E1286" s="17"/>
      <c r="F1286" s="17"/>
      <c r="G1286" s="17"/>
      <c r="H1286" s="17"/>
      <c r="I1286" s="17"/>
    </row>
    <row r="1287" spans="1:9" ht="15">
      <c r="A1287" s="17"/>
      <c r="B1287" s="17"/>
      <c r="C1287" s="17"/>
      <c r="D1287" s="17"/>
      <c r="E1287" s="17"/>
      <c r="F1287" s="17"/>
      <c r="G1287" s="17"/>
      <c r="H1287" s="17"/>
      <c r="I1287" s="17"/>
    </row>
    <row r="1288" spans="1:9" ht="15">
      <c r="A1288" s="17"/>
      <c r="B1288" s="17"/>
      <c r="C1288" s="17"/>
      <c r="D1288" s="17"/>
      <c r="E1288" s="17"/>
      <c r="F1288" s="17"/>
      <c r="G1288" s="17"/>
      <c r="H1288" s="17"/>
      <c r="I1288" s="17"/>
    </row>
    <row r="1289" spans="1:9" ht="15">
      <c r="A1289" s="17"/>
      <c r="B1289" s="17"/>
      <c r="C1289" s="17"/>
      <c r="D1289" s="17"/>
      <c r="E1289" s="17"/>
      <c r="F1289" s="17"/>
      <c r="G1289" s="17"/>
      <c r="H1289" s="17"/>
      <c r="I1289" s="17"/>
    </row>
    <row r="1290" spans="1:9" ht="15">
      <c r="A1290" s="17"/>
      <c r="B1290" s="17"/>
      <c r="C1290" s="17"/>
      <c r="D1290" s="17"/>
      <c r="E1290" s="17"/>
      <c r="F1290" s="17"/>
      <c r="G1290" s="17"/>
      <c r="H1290" s="17"/>
      <c r="I1290" s="17"/>
    </row>
    <row r="1291" spans="1:9" ht="15">
      <c r="A1291" s="17"/>
      <c r="B1291" s="17"/>
      <c r="C1291" s="17"/>
      <c r="D1291" s="17"/>
      <c r="E1291" s="17"/>
      <c r="F1291" s="17"/>
      <c r="G1291" s="17"/>
      <c r="H1291" s="17"/>
      <c r="I1291" s="17"/>
    </row>
    <row r="1292" spans="1:9" ht="15">
      <c r="A1292" s="17"/>
      <c r="B1292" s="17"/>
      <c r="C1292" s="17"/>
      <c r="D1292" s="17"/>
      <c r="E1292" s="17"/>
      <c r="F1292" s="17"/>
      <c r="G1292" s="17"/>
      <c r="H1292" s="17"/>
      <c r="I1292" s="17"/>
    </row>
    <row r="1293" spans="1:9" ht="15">
      <c r="A1293" s="17"/>
      <c r="B1293" s="17"/>
      <c r="C1293" s="17"/>
      <c r="D1293" s="17"/>
      <c r="E1293" s="17"/>
      <c r="F1293" s="17"/>
      <c r="G1293" s="17"/>
      <c r="H1293" s="17"/>
      <c r="I1293" s="17"/>
    </row>
    <row r="1294" spans="1:9" ht="15">
      <c r="A1294" s="17"/>
      <c r="B1294" s="17"/>
      <c r="C1294" s="17"/>
      <c r="D1294" s="17"/>
      <c r="E1294" s="17"/>
      <c r="F1294" s="17"/>
      <c r="G1294" s="17"/>
      <c r="H1294" s="17"/>
      <c r="I1294" s="17"/>
    </row>
    <row r="1295" spans="1:9" ht="15">
      <c r="A1295" s="17"/>
      <c r="B1295" s="17"/>
      <c r="C1295" s="17"/>
      <c r="D1295" s="17"/>
      <c r="E1295" s="17"/>
      <c r="F1295" s="17"/>
      <c r="G1295" s="17"/>
      <c r="H1295" s="17"/>
      <c r="I1295" s="17"/>
    </row>
    <row r="1296" spans="1:9" ht="15">
      <c r="A1296" s="17"/>
      <c r="B1296" s="17"/>
      <c r="C1296" s="17"/>
      <c r="D1296" s="17"/>
      <c r="E1296" s="17"/>
      <c r="F1296" s="17"/>
      <c r="G1296" s="17"/>
      <c r="H1296" s="17"/>
      <c r="I1296" s="17"/>
    </row>
    <row r="1297" spans="1:9" ht="15">
      <c r="A1297" s="17"/>
      <c r="B1297" s="17"/>
      <c r="C1297" s="17"/>
      <c r="D1297" s="17"/>
      <c r="E1297" s="17"/>
      <c r="F1297" s="17"/>
      <c r="G1297" s="17"/>
      <c r="H1297" s="17"/>
      <c r="I1297" s="17"/>
    </row>
    <row r="1298" spans="1:9" ht="15">
      <c r="A1298" s="17"/>
      <c r="B1298" s="17"/>
      <c r="C1298" s="17"/>
      <c r="D1298" s="17"/>
      <c r="E1298" s="17"/>
      <c r="F1298" s="17"/>
      <c r="G1298" s="17"/>
      <c r="H1298" s="17"/>
      <c r="I1298" s="17"/>
    </row>
    <row r="1299" spans="1:9" ht="15">
      <c r="A1299" s="17"/>
      <c r="B1299" s="17"/>
      <c r="C1299" s="17"/>
      <c r="D1299" s="17"/>
      <c r="E1299" s="17"/>
      <c r="F1299" s="17"/>
      <c r="G1299" s="17"/>
      <c r="H1299" s="17"/>
      <c r="I1299" s="17"/>
    </row>
    <row r="1300" spans="1:9" ht="15">
      <c r="A1300" s="17"/>
      <c r="B1300" s="17"/>
      <c r="C1300" s="17"/>
      <c r="D1300" s="17"/>
      <c r="E1300" s="17"/>
      <c r="F1300" s="17"/>
      <c r="G1300" s="17"/>
      <c r="H1300" s="17"/>
      <c r="I1300" s="17"/>
    </row>
    <row r="1301" spans="1:9" ht="15">
      <c r="A1301" s="17"/>
      <c r="B1301" s="17"/>
      <c r="C1301" s="17"/>
      <c r="D1301" s="17"/>
      <c r="E1301" s="17"/>
      <c r="F1301" s="17"/>
      <c r="G1301" s="17"/>
      <c r="H1301" s="17"/>
      <c r="I1301" s="17"/>
    </row>
    <row r="1302" spans="1:9" ht="15">
      <c r="A1302" s="17"/>
      <c r="B1302" s="17"/>
      <c r="C1302" s="17"/>
      <c r="D1302" s="17"/>
      <c r="E1302" s="17"/>
      <c r="F1302" s="17"/>
      <c r="G1302" s="17"/>
      <c r="H1302" s="17"/>
      <c r="I1302" s="17"/>
    </row>
    <row r="1303" spans="1:9" ht="15">
      <c r="A1303" s="17"/>
      <c r="B1303" s="17"/>
      <c r="C1303" s="17"/>
      <c r="D1303" s="17"/>
      <c r="E1303" s="17"/>
      <c r="F1303" s="17"/>
      <c r="G1303" s="17"/>
      <c r="H1303" s="17"/>
      <c r="I1303" s="17"/>
    </row>
    <row r="1304" spans="1:9" ht="15">
      <c r="A1304" s="17"/>
      <c r="B1304" s="17"/>
      <c r="C1304" s="17"/>
      <c r="D1304" s="17"/>
      <c r="E1304" s="17"/>
      <c r="F1304" s="17"/>
      <c r="G1304" s="17"/>
      <c r="H1304" s="17"/>
      <c r="I1304" s="17"/>
    </row>
    <row r="1305" spans="1:9" ht="15">
      <c r="A1305" s="17"/>
      <c r="B1305" s="17"/>
      <c r="C1305" s="17"/>
      <c r="D1305" s="17"/>
      <c r="E1305" s="17"/>
      <c r="F1305" s="17"/>
      <c r="G1305" s="17"/>
      <c r="H1305" s="17"/>
      <c r="I1305" s="17"/>
    </row>
    <row r="1306" spans="1:9" ht="15">
      <c r="A1306" s="17"/>
      <c r="B1306" s="17"/>
      <c r="C1306" s="17"/>
      <c r="D1306" s="17"/>
      <c r="E1306" s="17"/>
      <c r="F1306" s="17"/>
      <c r="G1306" s="17"/>
      <c r="H1306" s="17"/>
      <c r="I1306" s="17"/>
    </row>
    <row r="1307" spans="1:9" ht="15">
      <c r="A1307" s="17"/>
      <c r="B1307" s="17"/>
      <c r="C1307" s="17"/>
      <c r="D1307" s="17"/>
      <c r="E1307" s="17"/>
      <c r="F1307" s="17"/>
      <c r="G1307" s="17"/>
      <c r="H1307" s="17"/>
      <c r="I1307" s="17"/>
    </row>
    <row r="1308" spans="1:9" ht="15">
      <c r="A1308" s="17"/>
      <c r="B1308" s="17"/>
      <c r="C1308" s="17"/>
      <c r="D1308" s="17"/>
      <c r="E1308" s="17"/>
      <c r="F1308" s="17"/>
      <c r="G1308" s="17"/>
      <c r="H1308" s="17"/>
      <c r="I1308" s="17"/>
    </row>
    <row r="1309" spans="1:9" ht="15">
      <c r="A1309" s="17"/>
      <c r="B1309" s="17"/>
      <c r="C1309" s="17"/>
      <c r="D1309" s="17"/>
      <c r="E1309" s="17"/>
      <c r="F1309" s="17"/>
      <c r="G1309" s="17"/>
      <c r="H1309" s="17"/>
      <c r="I1309" s="17"/>
    </row>
    <row r="1310" spans="1:9" ht="15">
      <c r="A1310" s="17"/>
      <c r="B1310" s="17"/>
      <c r="C1310" s="17"/>
      <c r="D1310" s="17"/>
      <c r="E1310" s="17"/>
      <c r="F1310" s="17"/>
      <c r="G1310" s="17"/>
      <c r="H1310" s="17"/>
      <c r="I1310" s="17"/>
    </row>
    <row r="1311" spans="1:9" ht="15">
      <c r="A1311" s="17"/>
      <c r="B1311" s="17"/>
      <c r="C1311" s="17"/>
      <c r="D1311" s="17"/>
      <c r="E1311" s="17"/>
      <c r="F1311" s="17"/>
      <c r="G1311" s="17"/>
      <c r="H1311" s="17"/>
      <c r="I1311" s="17"/>
    </row>
    <row r="1312" spans="1:9" ht="15">
      <c r="A1312" s="17"/>
      <c r="B1312" s="17"/>
      <c r="C1312" s="17"/>
      <c r="D1312" s="17"/>
      <c r="E1312" s="17"/>
      <c r="F1312" s="17"/>
      <c r="G1312" s="17"/>
      <c r="H1312" s="17"/>
      <c r="I1312" s="17"/>
    </row>
    <row r="1313" spans="1:9" ht="15">
      <c r="A1313" s="17"/>
      <c r="B1313" s="17"/>
      <c r="C1313" s="17"/>
      <c r="D1313" s="17"/>
      <c r="E1313" s="17"/>
      <c r="F1313" s="17"/>
      <c r="G1313" s="17"/>
      <c r="H1313" s="17"/>
      <c r="I1313" s="17"/>
    </row>
    <row r="1314" spans="1:9" ht="15">
      <c r="A1314" s="17"/>
      <c r="B1314" s="17"/>
      <c r="C1314" s="17"/>
      <c r="D1314" s="17"/>
      <c r="E1314" s="17"/>
      <c r="F1314" s="17"/>
      <c r="G1314" s="17"/>
      <c r="H1314" s="17"/>
      <c r="I1314" s="17"/>
    </row>
    <row r="1315" spans="1:9" ht="15">
      <c r="A1315" s="17"/>
      <c r="B1315" s="17"/>
      <c r="C1315" s="17"/>
      <c r="D1315" s="17"/>
      <c r="E1315" s="17"/>
      <c r="F1315" s="17"/>
      <c r="G1315" s="17"/>
      <c r="H1315" s="17"/>
      <c r="I1315" s="17"/>
    </row>
    <row r="1316" spans="1:9" ht="15">
      <c r="A1316" s="17"/>
      <c r="B1316" s="17"/>
      <c r="C1316" s="17"/>
      <c r="D1316" s="17"/>
      <c r="E1316" s="17"/>
      <c r="F1316" s="17"/>
      <c r="G1316" s="17"/>
      <c r="H1316" s="17"/>
      <c r="I1316" s="17"/>
    </row>
    <row r="1317" spans="1:9" ht="15">
      <c r="A1317" s="17"/>
      <c r="B1317" s="17"/>
      <c r="C1317" s="17"/>
      <c r="D1317" s="17"/>
      <c r="E1317" s="17"/>
      <c r="F1317" s="17"/>
      <c r="G1317" s="17"/>
      <c r="H1317" s="17"/>
      <c r="I1317" s="17"/>
    </row>
    <row r="1318" spans="1:9" ht="15">
      <c r="A1318" s="17"/>
      <c r="B1318" s="17"/>
      <c r="C1318" s="17"/>
      <c r="D1318" s="17"/>
      <c r="E1318" s="17"/>
      <c r="F1318" s="17"/>
      <c r="G1318" s="17"/>
      <c r="H1318" s="17"/>
      <c r="I1318" s="17"/>
    </row>
    <row r="1319" spans="1:9" ht="15">
      <c r="A1319" s="17"/>
      <c r="B1319" s="17"/>
      <c r="C1319" s="17"/>
      <c r="D1319" s="17"/>
      <c r="E1319" s="17"/>
      <c r="F1319" s="17"/>
      <c r="G1319" s="17"/>
      <c r="H1319" s="17"/>
      <c r="I1319" s="17"/>
    </row>
    <row r="1320" spans="1:9" ht="15">
      <c r="A1320" s="17"/>
      <c r="B1320" s="17"/>
      <c r="C1320" s="17"/>
      <c r="D1320" s="17"/>
      <c r="E1320" s="17"/>
      <c r="F1320" s="17"/>
      <c r="G1320" s="17"/>
      <c r="H1320" s="17"/>
      <c r="I1320" s="17"/>
    </row>
    <row r="1321" spans="1:9" ht="15">
      <c r="A1321" s="17"/>
      <c r="B1321" s="17"/>
      <c r="C1321" s="17"/>
      <c r="D1321" s="17"/>
      <c r="E1321" s="17"/>
      <c r="F1321" s="17"/>
      <c r="G1321" s="17"/>
      <c r="H1321" s="17"/>
      <c r="I1321" s="17"/>
    </row>
    <row r="1322" spans="1:9" ht="15">
      <c r="A1322" s="17"/>
      <c r="B1322" s="17"/>
      <c r="C1322" s="17"/>
      <c r="D1322" s="17"/>
      <c r="E1322" s="17"/>
      <c r="F1322" s="17"/>
      <c r="G1322" s="17"/>
      <c r="H1322" s="17"/>
      <c r="I1322" s="17"/>
    </row>
    <row r="1323" spans="1:9" ht="15">
      <c r="A1323" s="17"/>
      <c r="B1323" s="17"/>
      <c r="C1323" s="17"/>
      <c r="D1323" s="17"/>
      <c r="E1323" s="17"/>
      <c r="F1323" s="17"/>
      <c r="G1323" s="17"/>
      <c r="H1323" s="17"/>
      <c r="I1323" s="17"/>
    </row>
    <row r="1324" spans="1:9" ht="15">
      <c r="A1324" s="17"/>
      <c r="B1324" s="17"/>
      <c r="C1324" s="17"/>
      <c r="D1324" s="17"/>
      <c r="E1324" s="17"/>
      <c r="F1324" s="17"/>
      <c r="G1324" s="17"/>
      <c r="H1324" s="17"/>
      <c r="I1324" s="17"/>
    </row>
    <row r="1325" spans="1:9" ht="15">
      <c r="A1325" s="17"/>
      <c r="B1325" s="17"/>
      <c r="C1325" s="17"/>
      <c r="D1325" s="17"/>
      <c r="E1325" s="17"/>
      <c r="F1325" s="17"/>
      <c r="G1325" s="17"/>
      <c r="H1325" s="17"/>
      <c r="I1325" s="17"/>
    </row>
    <row r="1326" spans="1:9" ht="15">
      <c r="A1326" s="17"/>
      <c r="B1326" s="17"/>
      <c r="C1326" s="17"/>
      <c r="D1326" s="17"/>
      <c r="E1326" s="17"/>
      <c r="F1326" s="17"/>
      <c r="G1326" s="17"/>
      <c r="H1326" s="17"/>
      <c r="I1326" s="17"/>
    </row>
    <row r="1327" spans="1:9" ht="15">
      <c r="A1327" s="17"/>
      <c r="B1327" s="17"/>
      <c r="C1327" s="17"/>
      <c r="D1327" s="17"/>
      <c r="E1327" s="17"/>
      <c r="F1327" s="17"/>
      <c r="G1327" s="17"/>
      <c r="H1327" s="17"/>
      <c r="I1327" s="17"/>
    </row>
    <row r="1328" spans="1:9" ht="15">
      <c r="A1328" s="17"/>
      <c r="B1328" s="17"/>
      <c r="C1328" s="17"/>
      <c r="D1328" s="17"/>
      <c r="E1328" s="17"/>
      <c r="F1328" s="17"/>
      <c r="G1328" s="17"/>
      <c r="H1328" s="17"/>
      <c r="I1328" s="17"/>
    </row>
    <row r="1329" spans="1:9" ht="15">
      <c r="A1329" s="17"/>
      <c r="B1329" s="17"/>
      <c r="C1329" s="17"/>
      <c r="D1329" s="17"/>
      <c r="E1329" s="17"/>
      <c r="F1329" s="17"/>
      <c r="G1329" s="17"/>
      <c r="H1329" s="17"/>
      <c r="I1329" s="17"/>
    </row>
    <row r="1330" spans="1:9" ht="15">
      <c r="A1330" s="17"/>
      <c r="B1330" s="17"/>
      <c r="C1330" s="17"/>
      <c r="D1330" s="17"/>
      <c r="E1330" s="17"/>
      <c r="F1330" s="17"/>
      <c r="G1330" s="17"/>
      <c r="H1330" s="17"/>
      <c r="I1330" s="17"/>
    </row>
    <row r="1331" spans="1:9" ht="15">
      <c r="A1331" s="17"/>
      <c r="B1331" s="17"/>
      <c r="C1331" s="17"/>
      <c r="D1331" s="17"/>
      <c r="E1331" s="17"/>
      <c r="F1331" s="17"/>
      <c r="G1331" s="17"/>
      <c r="H1331" s="17"/>
      <c r="I1331" s="17"/>
    </row>
    <row r="1332" spans="1:9" ht="15">
      <c r="A1332" s="17"/>
      <c r="B1332" s="17"/>
      <c r="C1332" s="17"/>
      <c r="D1332" s="17"/>
      <c r="E1332" s="17"/>
      <c r="F1332" s="17"/>
      <c r="G1332" s="17"/>
      <c r="H1332" s="17"/>
      <c r="I1332" s="17"/>
    </row>
    <row r="1333" spans="1:9" ht="15">
      <c r="A1333" s="17"/>
      <c r="B1333" s="17"/>
      <c r="C1333" s="17"/>
      <c r="D1333" s="17"/>
      <c r="E1333" s="17"/>
      <c r="F1333" s="17"/>
      <c r="G1333" s="17"/>
      <c r="H1333" s="17"/>
      <c r="I1333" s="17"/>
    </row>
    <row r="1334" spans="1:9" ht="15">
      <c r="A1334" s="17"/>
      <c r="B1334" s="17"/>
      <c r="C1334" s="17"/>
      <c r="D1334" s="17"/>
      <c r="E1334" s="17"/>
      <c r="F1334" s="17"/>
      <c r="G1334" s="17"/>
      <c r="H1334" s="17"/>
      <c r="I1334" s="17"/>
    </row>
    <row r="1335" spans="1:9" ht="15">
      <c r="A1335" s="17"/>
      <c r="B1335" s="17"/>
      <c r="C1335" s="17"/>
      <c r="D1335" s="17"/>
      <c r="E1335" s="17"/>
      <c r="F1335" s="17"/>
      <c r="G1335" s="17"/>
      <c r="H1335" s="17"/>
      <c r="I1335" s="17"/>
    </row>
    <row r="1336" spans="1:9" ht="15">
      <c r="A1336" s="17"/>
      <c r="B1336" s="17"/>
      <c r="C1336" s="17"/>
      <c r="D1336" s="17"/>
      <c r="E1336" s="17"/>
      <c r="F1336" s="17"/>
      <c r="G1336" s="17"/>
      <c r="H1336" s="17"/>
      <c r="I1336" s="17"/>
    </row>
    <row r="1337" spans="1:9" ht="15">
      <c r="A1337" s="17"/>
      <c r="B1337" s="17"/>
      <c r="C1337" s="17"/>
      <c r="D1337" s="17"/>
      <c r="E1337" s="17"/>
      <c r="F1337" s="17"/>
      <c r="G1337" s="17"/>
      <c r="H1337" s="17"/>
      <c r="I1337" s="17"/>
    </row>
    <row r="1338" spans="1:9" ht="15">
      <c r="A1338" s="17"/>
      <c r="B1338" s="17"/>
      <c r="C1338" s="17"/>
      <c r="D1338" s="17"/>
      <c r="E1338" s="17"/>
      <c r="F1338" s="17"/>
      <c r="G1338" s="17"/>
      <c r="H1338" s="17"/>
      <c r="I1338" s="17"/>
    </row>
    <row r="1339" spans="1:9" ht="15">
      <c r="A1339" s="17"/>
      <c r="B1339" s="17"/>
      <c r="C1339" s="17"/>
      <c r="D1339" s="17"/>
      <c r="E1339" s="17"/>
      <c r="F1339" s="17"/>
      <c r="G1339" s="17"/>
      <c r="H1339" s="17"/>
      <c r="I1339" s="17"/>
    </row>
    <row r="1340" spans="1:9" ht="15">
      <c r="A1340" s="17"/>
      <c r="B1340" s="17"/>
      <c r="C1340" s="17"/>
      <c r="D1340" s="17"/>
      <c r="E1340" s="17"/>
      <c r="F1340" s="17"/>
      <c r="G1340" s="17"/>
      <c r="H1340" s="17"/>
      <c r="I1340" s="17"/>
    </row>
    <row r="1341" spans="1:9" ht="15">
      <c r="A1341" s="17"/>
      <c r="B1341" s="17"/>
      <c r="C1341" s="17"/>
      <c r="D1341" s="17"/>
      <c r="E1341" s="17"/>
      <c r="F1341" s="17"/>
      <c r="G1341" s="17"/>
      <c r="H1341" s="17"/>
      <c r="I1341" s="17"/>
    </row>
    <row r="1342" spans="1:9" ht="15">
      <c r="A1342" s="17"/>
      <c r="B1342" s="17"/>
      <c r="C1342" s="17"/>
      <c r="D1342" s="17"/>
      <c r="E1342" s="17"/>
      <c r="F1342" s="17"/>
      <c r="G1342" s="17"/>
      <c r="H1342" s="17"/>
      <c r="I1342" s="17"/>
    </row>
    <row r="1343" spans="1:9" ht="15">
      <c r="A1343" s="17"/>
      <c r="B1343" s="17"/>
      <c r="C1343" s="17"/>
      <c r="D1343" s="17"/>
      <c r="E1343" s="17"/>
      <c r="F1343" s="17"/>
      <c r="G1343" s="17"/>
      <c r="H1343" s="17"/>
      <c r="I1343" s="17"/>
    </row>
    <row r="1344" spans="1:9" ht="15">
      <c r="A1344" s="17"/>
      <c r="B1344" s="17"/>
      <c r="C1344" s="17"/>
      <c r="D1344" s="17"/>
      <c r="E1344" s="17"/>
      <c r="F1344" s="17"/>
      <c r="G1344" s="17"/>
      <c r="H1344" s="17"/>
      <c r="I1344" s="17"/>
    </row>
    <row r="1345" spans="1:9" ht="15">
      <c r="A1345" s="17"/>
      <c r="B1345" s="17"/>
      <c r="C1345" s="17"/>
      <c r="D1345" s="17"/>
      <c r="E1345" s="17"/>
      <c r="F1345" s="17"/>
      <c r="G1345" s="17"/>
      <c r="H1345" s="17"/>
      <c r="I1345" s="17"/>
    </row>
    <row r="1346" spans="1:9" ht="15">
      <c r="A1346" s="17"/>
      <c r="B1346" s="17"/>
      <c r="C1346" s="17"/>
      <c r="D1346" s="17"/>
      <c r="E1346" s="17"/>
      <c r="F1346" s="17"/>
      <c r="G1346" s="17"/>
      <c r="H1346" s="17"/>
      <c r="I1346" s="17"/>
    </row>
    <row r="1347" spans="1:9" ht="15">
      <c r="A1347" s="17"/>
      <c r="B1347" s="17"/>
      <c r="C1347" s="17"/>
      <c r="D1347" s="17"/>
      <c r="E1347" s="17"/>
      <c r="F1347" s="17"/>
      <c r="G1347" s="17"/>
      <c r="H1347" s="17"/>
      <c r="I1347" s="17"/>
    </row>
    <row r="1348" spans="1:9" ht="15">
      <c r="A1348" s="17"/>
      <c r="B1348" s="17"/>
      <c r="C1348" s="17"/>
      <c r="D1348" s="17"/>
      <c r="E1348" s="17"/>
      <c r="F1348" s="17"/>
      <c r="G1348" s="17"/>
      <c r="H1348" s="17"/>
      <c r="I1348" s="17"/>
    </row>
    <row r="1349" spans="1:9" ht="15">
      <c r="A1349" s="17"/>
      <c r="B1349" s="17"/>
      <c r="C1349" s="17"/>
      <c r="D1349" s="17"/>
      <c r="E1349" s="17"/>
      <c r="F1349" s="17"/>
      <c r="G1349" s="17"/>
      <c r="H1349" s="17"/>
      <c r="I1349" s="17"/>
    </row>
    <row r="1350" spans="1:9" ht="15">
      <c r="A1350" s="17"/>
      <c r="B1350" s="17"/>
      <c r="C1350" s="17"/>
      <c r="D1350" s="17"/>
      <c r="E1350" s="17"/>
      <c r="F1350" s="17"/>
      <c r="G1350" s="17"/>
      <c r="H1350" s="17"/>
      <c r="I1350" s="17"/>
    </row>
    <row r="1351" spans="1:9" ht="15">
      <c r="A1351" s="17"/>
      <c r="B1351" s="17"/>
      <c r="C1351" s="17"/>
      <c r="D1351" s="17"/>
      <c r="E1351" s="17"/>
      <c r="F1351" s="17"/>
      <c r="G1351" s="17"/>
      <c r="H1351" s="17"/>
      <c r="I1351" s="17"/>
    </row>
    <row r="1352" spans="1:9" ht="15">
      <c r="A1352" s="17"/>
      <c r="B1352" s="17"/>
      <c r="C1352" s="17"/>
      <c r="D1352" s="17"/>
      <c r="E1352" s="17"/>
      <c r="F1352" s="17"/>
      <c r="G1352" s="17"/>
      <c r="H1352" s="17"/>
      <c r="I1352" s="17"/>
    </row>
    <row r="1353" spans="1:9" ht="15">
      <c r="A1353" s="17"/>
      <c r="B1353" s="17"/>
      <c r="C1353" s="17"/>
      <c r="D1353" s="17"/>
      <c r="E1353" s="17"/>
      <c r="F1353" s="17"/>
      <c r="G1353" s="17"/>
      <c r="H1353" s="17"/>
      <c r="I1353" s="17"/>
    </row>
    <row r="1354" spans="1:9" ht="15">
      <c r="A1354" s="17"/>
      <c r="B1354" s="17"/>
      <c r="C1354" s="17"/>
      <c r="D1354" s="17"/>
      <c r="E1354" s="17"/>
      <c r="F1354" s="17"/>
      <c r="G1354" s="17"/>
      <c r="H1354" s="17"/>
      <c r="I1354" s="17"/>
    </row>
    <row r="1355" spans="1:9" ht="15">
      <c r="A1355" s="17"/>
      <c r="B1355" s="17"/>
      <c r="C1355" s="17"/>
      <c r="D1355" s="17"/>
      <c r="E1355" s="17"/>
      <c r="F1355" s="17"/>
      <c r="G1355" s="17"/>
      <c r="H1355" s="17"/>
      <c r="I1355" s="17"/>
    </row>
    <row r="1356" spans="1:9" ht="15">
      <c r="A1356" s="17"/>
      <c r="B1356" s="17"/>
      <c r="C1356" s="17"/>
      <c r="D1356" s="17"/>
      <c r="E1356" s="17"/>
      <c r="F1356" s="17"/>
      <c r="G1356" s="17"/>
      <c r="H1356" s="17"/>
      <c r="I1356" s="17"/>
    </row>
    <row r="1357" spans="1:9" ht="15">
      <c r="A1357" s="17"/>
      <c r="B1357" s="17"/>
      <c r="C1357" s="17"/>
      <c r="D1357" s="17"/>
      <c r="E1357" s="17"/>
      <c r="F1357" s="17"/>
      <c r="G1357" s="17"/>
      <c r="H1357" s="17"/>
      <c r="I1357" s="17"/>
    </row>
    <row r="1358" spans="1:9" ht="15">
      <c r="A1358" s="17"/>
      <c r="B1358" s="17"/>
      <c r="C1358" s="17"/>
      <c r="D1358" s="17"/>
      <c r="E1358" s="17"/>
      <c r="F1358" s="17"/>
      <c r="G1358" s="17"/>
      <c r="H1358" s="17"/>
      <c r="I1358" s="17"/>
    </row>
    <row r="1359" spans="1:9" ht="15">
      <c r="A1359" s="17"/>
      <c r="B1359" s="17"/>
      <c r="C1359" s="17"/>
      <c r="D1359" s="17"/>
      <c r="E1359" s="17"/>
      <c r="F1359" s="17"/>
      <c r="G1359" s="17"/>
      <c r="H1359" s="17"/>
      <c r="I1359" s="17"/>
    </row>
    <row r="1360" spans="1:9" ht="15">
      <c r="A1360" s="17"/>
      <c r="B1360" s="17"/>
      <c r="C1360" s="17"/>
      <c r="D1360" s="17"/>
      <c r="E1360" s="17"/>
      <c r="F1360" s="17"/>
      <c r="G1360" s="17"/>
      <c r="H1360" s="17"/>
      <c r="I1360" s="17"/>
    </row>
    <row r="1361" spans="1:9" ht="15">
      <c r="A1361" s="17"/>
      <c r="B1361" s="17"/>
      <c r="C1361" s="17"/>
      <c r="D1361" s="17"/>
      <c r="E1361" s="17"/>
      <c r="F1361" s="17"/>
      <c r="G1361" s="17"/>
      <c r="H1361" s="17"/>
      <c r="I1361" s="17"/>
    </row>
    <row r="1362" spans="1:9" ht="15">
      <c r="A1362" s="17"/>
      <c r="B1362" s="17"/>
      <c r="C1362" s="17"/>
      <c r="D1362" s="17"/>
      <c r="E1362" s="17"/>
      <c r="F1362" s="17"/>
      <c r="G1362" s="17"/>
      <c r="H1362" s="17"/>
      <c r="I1362" s="17"/>
    </row>
    <row r="1363" spans="1:9" ht="15">
      <c r="A1363" s="17"/>
      <c r="B1363" s="17"/>
      <c r="C1363" s="17"/>
      <c r="D1363" s="17"/>
      <c r="E1363" s="17"/>
      <c r="F1363" s="17"/>
      <c r="G1363" s="17"/>
      <c r="H1363" s="17"/>
      <c r="I1363" s="17"/>
    </row>
    <row r="1364" spans="1:9" ht="15">
      <c r="A1364" s="17"/>
      <c r="B1364" s="17"/>
      <c r="C1364" s="17"/>
      <c r="D1364" s="17"/>
      <c r="E1364" s="17"/>
      <c r="F1364" s="17"/>
      <c r="G1364" s="17"/>
      <c r="H1364" s="17"/>
      <c r="I1364" s="17"/>
    </row>
    <row r="1365" spans="1:9" ht="15">
      <c r="A1365" s="17"/>
      <c r="B1365" s="17"/>
      <c r="C1365" s="17"/>
      <c r="D1365" s="17"/>
      <c r="E1365" s="17"/>
      <c r="F1365" s="17"/>
      <c r="G1365" s="17"/>
      <c r="H1365" s="17"/>
      <c r="I1365" s="17"/>
    </row>
    <row r="1366" spans="1:9" ht="15">
      <c r="A1366" s="17"/>
      <c r="B1366" s="17"/>
      <c r="C1366" s="17"/>
      <c r="D1366" s="17"/>
      <c r="E1366" s="17"/>
      <c r="F1366" s="17"/>
      <c r="G1366" s="17"/>
      <c r="H1366" s="17"/>
      <c r="I1366" s="17"/>
    </row>
    <row r="1367" spans="1:9" ht="15">
      <c r="A1367" s="17"/>
      <c r="B1367" s="17"/>
      <c r="C1367" s="17"/>
      <c r="D1367" s="17"/>
      <c r="E1367" s="17"/>
      <c r="F1367" s="17"/>
      <c r="G1367" s="17"/>
      <c r="H1367" s="17"/>
      <c r="I1367" s="17"/>
    </row>
    <row r="1368" spans="1:9" ht="15">
      <c r="A1368" s="17"/>
      <c r="B1368" s="17"/>
      <c r="C1368" s="17"/>
      <c r="D1368" s="17"/>
      <c r="E1368" s="17"/>
      <c r="F1368" s="17"/>
      <c r="G1368" s="17"/>
      <c r="H1368" s="17"/>
      <c r="I1368" s="17"/>
    </row>
    <row r="1369" spans="1:9" ht="15">
      <c r="A1369" s="17"/>
      <c r="B1369" s="17"/>
      <c r="C1369" s="17"/>
      <c r="D1369" s="17"/>
      <c r="E1369" s="17"/>
      <c r="F1369" s="17"/>
      <c r="G1369" s="17"/>
      <c r="H1369" s="17"/>
      <c r="I1369" s="17"/>
    </row>
    <row r="1370" spans="1:9" ht="15">
      <c r="A1370" s="17"/>
      <c r="B1370" s="17"/>
      <c r="C1370" s="17"/>
      <c r="D1370" s="17"/>
      <c r="E1370" s="17"/>
      <c r="F1370" s="17"/>
      <c r="G1370" s="17"/>
      <c r="H1370" s="17"/>
      <c r="I1370" s="17"/>
    </row>
    <row r="1371" spans="1:9" ht="15">
      <c r="A1371" s="17"/>
      <c r="B1371" s="17"/>
      <c r="C1371" s="17"/>
      <c r="D1371" s="17"/>
      <c r="E1371" s="17"/>
      <c r="F1371" s="17"/>
      <c r="G1371" s="17"/>
      <c r="H1371" s="17"/>
      <c r="I1371" s="17"/>
    </row>
    <row r="1372" spans="1:9" ht="15">
      <c r="A1372" s="17"/>
      <c r="B1372" s="17"/>
      <c r="C1372" s="17"/>
      <c r="D1372" s="17"/>
      <c r="E1372" s="17"/>
      <c r="F1372" s="17"/>
      <c r="G1372" s="17"/>
      <c r="H1372" s="17"/>
      <c r="I1372" s="17"/>
    </row>
    <row r="1373" spans="1:9" ht="15">
      <c r="A1373" s="17"/>
      <c r="B1373" s="17"/>
      <c r="C1373" s="17"/>
      <c r="D1373" s="17"/>
      <c r="E1373" s="17"/>
      <c r="F1373" s="17"/>
      <c r="G1373" s="17"/>
      <c r="H1373" s="17"/>
      <c r="I1373" s="17"/>
    </row>
    <row r="1374" spans="1:9" ht="15">
      <c r="A1374" s="17"/>
      <c r="B1374" s="17"/>
      <c r="C1374" s="17"/>
      <c r="D1374" s="17"/>
      <c r="E1374" s="17"/>
      <c r="F1374" s="17"/>
      <c r="G1374" s="17"/>
      <c r="H1374" s="17"/>
      <c r="I1374" s="17"/>
    </row>
    <row r="1375" spans="1:9" ht="15">
      <c r="A1375" s="17"/>
      <c r="B1375" s="17"/>
      <c r="C1375" s="17"/>
      <c r="D1375" s="17"/>
      <c r="E1375" s="17"/>
      <c r="F1375" s="17"/>
      <c r="G1375" s="17"/>
      <c r="H1375" s="17"/>
      <c r="I1375" s="17"/>
    </row>
    <row r="1376" spans="1:9" ht="15">
      <c r="A1376" s="17"/>
      <c r="B1376" s="17"/>
      <c r="C1376" s="17"/>
      <c r="D1376" s="17"/>
      <c r="E1376" s="17"/>
      <c r="F1376" s="17"/>
      <c r="G1376" s="17"/>
      <c r="H1376" s="17"/>
      <c r="I1376" s="17"/>
    </row>
    <row r="1377" spans="1:9" ht="15">
      <c r="A1377" s="17"/>
      <c r="B1377" s="17"/>
      <c r="C1377" s="17"/>
      <c r="D1377" s="17"/>
      <c r="E1377" s="17"/>
      <c r="F1377" s="17"/>
      <c r="G1377" s="17"/>
      <c r="H1377" s="17"/>
      <c r="I1377" s="17"/>
    </row>
    <row r="1378" spans="1:9" ht="15">
      <c r="A1378" s="17"/>
      <c r="B1378" s="17"/>
      <c r="C1378" s="17"/>
      <c r="D1378" s="17"/>
      <c r="E1378" s="17"/>
      <c r="F1378" s="17"/>
      <c r="G1378" s="17"/>
      <c r="H1378" s="17"/>
      <c r="I1378" s="17"/>
    </row>
    <row r="1379" spans="1:9" ht="15">
      <c r="A1379" s="17"/>
      <c r="B1379" s="17"/>
      <c r="C1379" s="17"/>
      <c r="D1379" s="17"/>
      <c r="E1379" s="17"/>
      <c r="F1379" s="17"/>
      <c r="G1379" s="17"/>
      <c r="H1379" s="17"/>
      <c r="I1379" s="17"/>
    </row>
    <row r="1380" spans="1:9" ht="15">
      <c r="A1380" s="17"/>
      <c r="B1380" s="17"/>
      <c r="C1380" s="17"/>
      <c r="D1380" s="17"/>
      <c r="E1380" s="17"/>
      <c r="F1380" s="17"/>
      <c r="G1380" s="17"/>
      <c r="H1380" s="17"/>
      <c r="I1380" s="17"/>
    </row>
    <row r="1381" spans="1:9" ht="15">
      <c r="A1381" s="17"/>
      <c r="B1381" s="17"/>
      <c r="C1381" s="17"/>
      <c r="D1381" s="17"/>
      <c r="E1381" s="17"/>
      <c r="F1381" s="17"/>
      <c r="G1381" s="17"/>
      <c r="H1381" s="17"/>
      <c r="I1381" s="17"/>
    </row>
    <row r="1382" spans="1:9" ht="15">
      <c r="A1382" s="17"/>
      <c r="B1382" s="17"/>
      <c r="C1382" s="17"/>
      <c r="D1382" s="17"/>
      <c r="E1382" s="17"/>
      <c r="F1382" s="17"/>
      <c r="G1382" s="17"/>
      <c r="H1382" s="17"/>
      <c r="I1382" s="17"/>
    </row>
    <row r="1383" spans="1:9" ht="15">
      <c r="A1383" s="17"/>
      <c r="B1383" s="17"/>
      <c r="C1383" s="17"/>
      <c r="D1383" s="17"/>
      <c r="E1383" s="17"/>
      <c r="F1383" s="17"/>
      <c r="G1383" s="17"/>
      <c r="H1383" s="17"/>
      <c r="I1383" s="17"/>
    </row>
    <row r="1384" spans="1:9" ht="15">
      <c r="A1384" s="17"/>
      <c r="B1384" s="17"/>
      <c r="C1384" s="17"/>
      <c r="D1384" s="17"/>
      <c r="E1384" s="17"/>
      <c r="F1384" s="17"/>
      <c r="G1384" s="17"/>
      <c r="H1384" s="17"/>
      <c r="I1384" s="17"/>
    </row>
    <row r="1385" spans="1:9" ht="15">
      <c r="A1385" s="17"/>
      <c r="B1385" s="17"/>
      <c r="C1385" s="17"/>
      <c r="D1385" s="17"/>
      <c r="E1385" s="17"/>
      <c r="F1385" s="17"/>
      <c r="G1385" s="17"/>
      <c r="H1385" s="17"/>
      <c r="I1385" s="17"/>
    </row>
    <row r="1386" spans="1:9" ht="15">
      <c r="A1386" s="17"/>
      <c r="B1386" s="17"/>
      <c r="C1386" s="17"/>
      <c r="D1386" s="17"/>
      <c r="E1386" s="17"/>
      <c r="F1386" s="17"/>
      <c r="G1386" s="17"/>
      <c r="H1386" s="17"/>
      <c r="I1386" s="17"/>
    </row>
    <row r="1387" spans="1:9" ht="15">
      <c r="A1387" s="17"/>
      <c r="B1387" s="17"/>
      <c r="C1387" s="17"/>
      <c r="D1387" s="17"/>
      <c r="E1387" s="17"/>
      <c r="F1387" s="17"/>
      <c r="G1387" s="17"/>
      <c r="H1387" s="17"/>
      <c r="I1387" s="17"/>
    </row>
    <row r="1388" spans="1:9" ht="15">
      <c r="A1388" s="17"/>
      <c r="B1388" s="17"/>
      <c r="C1388" s="17"/>
      <c r="D1388" s="17"/>
      <c r="E1388" s="17"/>
      <c r="F1388" s="17"/>
      <c r="G1388" s="17"/>
      <c r="H1388" s="17"/>
      <c r="I1388" s="17"/>
    </row>
    <row r="1389" spans="1:9" ht="15">
      <c r="A1389" s="17"/>
      <c r="B1389" s="17"/>
      <c r="C1389" s="17"/>
      <c r="D1389" s="17"/>
      <c r="E1389" s="17"/>
      <c r="F1389" s="17"/>
      <c r="G1389" s="17"/>
      <c r="H1389" s="17"/>
      <c r="I1389" s="17"/>
    </row>
    <row r="1390" spans="1:9" ht="15">
      <c r="A1390" s="17"/>
      <c r="B1390" s="17"/>
      <c r="C1390" s="17"/>
      <c r="D1390" s="17"/>
      <c r="E1390" s="17"/>
      <c r="F1390" s="17"/>
      <c r="G1390" s="17"/>
      <c r="H1390" s="17"/>
      <c r="I1390" s="17"/>
    </row>
    <row r="1391" spans="1:9" ht="15">
      <c r="A1391" s="17"/>
      <c r="B1391" s="17"/>
      <c r="C1391" s="17"/>
      <c r="D1391" s="17"/>
      <c r="E1391" s="17"/>
      <c r="F1391" s="17"/>
      <c r="G1391" s="17"/>
      <c r="H1391" s="17"/>
      <c r="I1391" s="17"/>
    </row>
    <row r="1392" spans="1:9" ht="15">
      <c r="A1392" s="17"/>
      <c r="B1392" s="17"/>
      <c r="C1392" s="17"/>
      <c r="D1392" s="17"/>
      <c r="E1392" s="17"/>
      <c r="F1392" s="17"/>
      <c r="G1392" s="17"/>
      <c r="H1392" s="17"/>
      <c r="I1392" s="17"/>
    </row>
    <row r="1393" spans="1:9" ht="15">
      <c r="A1393" s="17"/>
      <c r="B1393" s="17"/>
      <c r="C1393" s="17"/>
      <c r="D1393" s="17"/>
      <c r="E1393" s="17"/>
      <c r="F1393" s="17"/>
      <c r="G1393" s="17"/>
      <c r="H1393" s="17"/>
      <c r="I1393" s="17"/>
    </row>
    <row r="1394" spans="1:9" ht="15">
      <c r="A1394" s="17"/>
      <c r="B1394" s="17"/>
      <c r="C1394" s="17"/>
      <c r="D1394" s="17"/>
      <c r="E1394" s="17"/>
      <c r="F1394" s="17"/>
      <c r="G1394" s="17"/>
      <c r="H1394" s="17"/>
      <c r="I1394" s="17"/>
    </row>
    <row r="1395" spans="1:9" ht="15">
      <c r="A1395" s="17"/>
      <c r="B1395" s="17"/>
      <c r="C1395" s="17"/>
      <c r="D1395" s="17"/>
      <c r="E1395" s="17"/>
      <c r="F1395" s="17"/>
      <c r="G1395" s="17"/>
      <c r="H1395" s="17"/>
      <c r="I1395" s="17"/>
    </row>
    <row r="1396" spans="1:9" ht="15">
      <c r="A1396" s="17"/>
      <c r="B1396" s="17"/>
      <c r="C1396" s="17"/>
      <c r="D1396" s="17"/>
      <c r="E1396" s="17"/>
      <c r="F1396" s="17"/>
      <c r="G1396" s="17"/>
      <c r="H1396" s="17"/>
      <c r="I1396" s="17"/>
    </row>
    <row r="1397" spans="1:9" ht="15">
      <c r="A1397" s="17"/>
      <c r="B1397" s="17"/>
      <c r="C1397" s="17"/>
      <c r="D1397" s="17"/>
      <c r="E1397" s="17"/>
      <c r="F1397" s="17"/>
      <c r="G1397" s="17"/>
      <c r="H1397" s="17"/>
      <c r="I1397" s="17"/>
    </row>
    <row r="1398" spans="1:9" ht="15">
      <c r="A1398" s="17"/>
      <c r="B1398" s="17"/>
      <c r="C1398" s="17"/>
      <c r="D1398" s="17"/>
      <c r="E1398" s="17"/>
      <c r="F1398" s="17"/>
      <c r="G1398" s="17"/>
      <c r="H1398" s="17"/>
      <c r="I1398" s="17"/>
    </row>
    <row r="1399" spans="1:9" ht="15">
      <c r="A1399" s="17"/>
      <c r="B1399" s="17"/>
      <c r="C1399" s="17"/>
      <c r="D1399" s="17"/>
      <c r="E1399" s="17"/>
      <c r="F1399" s="17"/>
      <c r="G1399" s="17"/>
      <c r="H1399" s="17"/>
      <c r="I1399" s="17"/>
    </row>
    <row r="1400" spans="1:9" ht="15">
      <c r="A1400" s="17"/>
      <c r="B1400" s="17"/>
      <c r="C1400" s="17"/>
      <c r="D1400" s="17"/>
      <c r="E1400" s="17"/>
      <c r="F1400" s="17"/>
      <c r="G1400" s="17"/>
      <c r="H1400" s="17"/>
      <c r="I1400" s="17"/>
    </row>
    <row r="1401" spans="1:9" ht="15">
      <c r="A1401" s="17"/>
      <c r="B1401" s="17"/>
      <c r="C1401" s="17"/>
      <c r="D1401" s="17"/>
      <c r="E1401" s="17"/>
      <c r="F1401" s="17"/>
      <c r="G1401" s="17"/>
      <c r="H1401" s="17"/>
      <c r="I1401" s="17"/>
    </row>
    <row r="1402" spans="1:9" ht="15">
      <c r="A1402" s="17"/>
      <c r="B1402" s="17"/>
      <c r="C1402" s="17"/>
      <c r="D1402" s="17"/>
      <c r="E1402" s="17"/>
      <c r="F1402" s="17"/>
      <c r="G1402" s="17"/>
      <c r="H1402" s="17"/>
      <c r="I1402" s="17"/>
    </row>
    <row r="1403" spans="1:9" ht="15">
      <c r="A1403" s="17"/>
      <c r="B1403" s="17"/>
      <c r="C1403" s="17"/>
      <c r="D1403" s="17"/>
      <c r="E1403" s="17"/>
      <c r="F1403" s="17"/>
      <c r="G1403" s="17"/>
      <c r="H1403" s="17"/>
      <c r="I1403" s="17"/>
    </row>
    <row r="1404" spans="1:9" ht="15">
      <c r="A1404" s="17"/>
      <c r="B1404" s="17"/>
      <c r="C1404" s="17"/>
      <c r="D1404" s="17"/>
      <c r="E1404" s="17"/>
      <c r="F1404" s="17"/>
      <c r="G1404" s="17"/>
      <c r="H1404" s="17"/>
      <c r="I1404" s="17"/>
    </row>
    <row r="1405" spans="1:9" ht="15">
      <c r="A1405" s="17"/>
      <c r="B1405" s="17"/>
      <c r="C1405" s="17"/>
      <c r="D1405" s="17"/>
      <c r="E1405" s="17"/>
      <c r="F1405" s="17"/>
      <c r="G1405" s="17"/>
      <c r="H1405" s="17"/>
      <c r="I1405" s="17"/>
    </row>
    <row r="1406" spans="1:9" ht="15">
      <c r="A1406" s="17"/>
      <c r="B1406" s="17"/>
      <c r="C1406" s="17"/>
      <c r="D1406" s="17"/>
      <c r="E1406" s="17"/>
      <c r="F1406" s="17"/>
      <c r="G1406" s="17"/>
      <c r="H1406" s="17"/>
      <c r="I1406" s="17"/>
    </row>
    <row r="1407" spans="1:9" ht="15">
      <c r="A1407" s="17"/>
      <c r="B1407" s="17"/>
      <c r="C1407" s="17"/>
      <c r="D1407" s="17"/>
      <c r="E1407" s="17"/>
      <c r="F1407" s="17"/>
      <c r="G1407" s="17"/>
      <c r="H1407" s="17"/>
      <c r="I1407" s="17"/>
    </row>
    <row r="1408" spans="1:9" ht="15">
      <c r="A1408" s="17"/>
      <c r="B1408" s="17"/>
      <c r="C1408" s="17"/>
      <c r="D1408" s="17"/>
      <c r="E1408" s="17"/>
      <c r="F1408" s="17"/>
      <c r="G1408" s="17"/>
      <c r="H1408" s="17"/>
      <c r="I1408" s="17"/>
    </row>
    <row r="1409" spans="1:9" ht="15">
      <c r="A1409" s="17"/>
      <c r="B1409" s="17"/>
      <c r="C1409" s="17"/>
      <c r="D1409" s="17"/>
      <c r="E1409" s="17"/>
      <c r="F1409" s="17"/>
      <c r="G1409" s="17"/>
      <c r="H1409" s="17"/>
      <c r="I1409" s="17"/>
    </row>
    <row r="1410" spans="1:9" ht="15">
      <c r="A1410" s="17"/>
      <c r="B1410" s="17"/>
      <c r="C1410" s="17"/>
      <c r="D1410" s="17"/>
      <c r="E1410" s="17"/>
      <c r="F1410" s="17"/>
      <c r="G1410" s="17"/>
      <c r="H1410" s="17"/>
      <c r="I1410" s="17"/>
    </row>
    <row r="1411" spans="1:9" ht="15">
      <c r="A1411" s="17"/>
      <c r="B1411" s="17"/>
      <c r="C1411" s="17"/>
      <c r="D1411" s="17"/>
      <c r="E1411" s="17"/>
      <c r="F1411" s="17"/>
      <c r="G1411" s="17"/>
      <c r="H1411" s="17"/>
      <c r="I1411" s="17"/>
    </row>
    <row r="1412" spans="1:9" ht="15">
      <c r="A1412" s="17"/>
      <c r="B1412" s="17"/>
      <c r="C1412" s="17"/>
      <c r="D1412" s="17"/>
      <c r="E1412" s="17"/>
      <c r="F1412" s="17"/>
      <c r="G1412" s="17"/>
      <c r="H1412" s="17"/>
      <c r="I1412" s="17"/>
    </row>
    <row r="1413" spans="1:9" ht="15">
      <c r="A1413" s="17"/>
      <c r="B1413" s="17"/>
      <c r="C1413" s="17"/>
      <c r="D1413" s="17"/>
      <c r="E1413" s="17"/>
      <c r="F1413" s="17"/>
      <c r="G1413" s="17"/>
      <c r="H1413" s="17"/>
      <c r="I1413" s="17"/>
    </row>
    <row r="1414" spans="1:9" ht="15">
      <c r="A1414" s="17"/>
      <c r="B1414" s="17"/>
      <c r="C1414" s="17"/>
      <c r="D1414" s="17"/>
      <c r="E1414" s="17"/>
      <c r="F1414" s="17"/>
      <c r="G1414" s="17"/>
      <c r="H1414" s="17"/>
      <c r="I1414" s="17"/>
    </row>
    <row r="1415" spans="1:9" ht="15">
      <c r="A1415" s="17"/>
      <c r="B1415" s="17"/>
      <c r="C1415" s="17"/>
      <c r="D1415" s="17"/>
      <c r="E1415" s="17"/>
      <c r="F1415" s="17"/>
      <c r="G1415" s="17"/>
      <c r="H1415" s="17"/>
      <c r="I1415" s="17"/>
    </row>
    <row r="1416" spans="1:9" ht="15">
      <c r="A1416" s="17"/>
      <c r="B1416" s="17"/>
      <c r="C1416" s="17"/>
      <c r="D1416" s="17"/>
      <c r="E1416" s="17"/>
      <c r="F1416" s="17"/>
      <c r="G1416" s="17"/>
      <c r="H1416" s="17"/>
      <c r="I1416" s="17"/>
    </row>
    <row r="1417" spans="1:9" ht="15">
      <c r="A1417" s="17"/>
      <c r="B1417" s="17"/>
      <c r="C1417" s="17"/>
      <c r="D1417" s="17"/>
      <c r="E1417" s="17"/>
      <c r="F1417" s="17"/>
      <c r="G1417" s="17"/>
      <c r="H1417" s="17"/>
      <c r="I1417" s="17"/>
    </row>
    <row r="1418" spans="1:9" ht="15">
      <c r="A1418" s="17"/>
      <c r="B1418" s="17"/>
      <c r="C1418" s="17"/>
      <c r="D1418" s="17"/>
      <c r="E1418" s="17"/>
      <c r="F1418" s="17"/>
      <c r="G1418" s="17"/>
      <c r="H1418" s="17"/>
      <c r="I1418" s="17"/>
    </row>
    <row r="1419" spans="1:9" ht="15">
      <c r="A1419" s="17"/>
      <c r="B1419" s="17"/>
      <c r="C1419" s="17"/>
      <c r="D1419" s="17"/>
      <c r="E1419" s="17"/>
      <c r="F1419" s="17"/>
      <c r="G1419" s="17"/>
      <c r="H1419" s="17"/>
      <c r="I1419" s="17"/>
    </row>
    <row r="1420" spans="1:9" ht="15">
      <c r="A1420" s="17"/>
      <c r="B1420" s="17"/>
      <c r="C1420" s="17"/>
      <c r="D1420" s="17"/>
      <c r="E1420" s="17"/>
      <c r="F1420" s="17"/>
      <c r="G1420" s="17"/>
      <c r="H1420" s="17"/>
      <c r="I1420" s="17"/>
    </row>
    <row r="1421" spans="1:9" ht="15">
      <c r="A1421" s="17"/>
      <c r="B1421" s="17"/>
      <c r="C1421" s="17"/>
      <c r="D1421" s="17"/>
      <c r="E1421" s="17"/>
      <c r="F1421" s="17"/>
      <c r="G1421" s="17"/>
      <c r="H1421" s="17"/>
      <c r="I1421" s="17"/>
    </row>
    <row r="1422" spans="1:9" ht="15">
      <c r="A1422" s="17"/>
      <c r="B1422" s="17"/>
      <c r="C1422" s="17"/>
      <c r="D1422" s="17"/>
      <c r="E1422" s="17"/>
      <c r="F1422" s="17"/>
      <c r="G1422" s="17"/>
      <c r="H1422" s="17"/>
      <c r="I1422" s="17"/>
    </row>
    <row r="1423" spans="1:9" ht="15">
      <c r="A1423" s="17"/>
      <c r="B1423" s="17"/>
      <c r="C1423" s="17"/>
      <c r="D1423" s="17"/>
      <c r="E1423" s="17"/>
      <c r="F1423" s="17"/>
      <c r="G1423" s="17"/>
      <c r="H1423" s="17"/>
      <c r="I1423" s="17"/>
    </row>
    <row r="1424" spans="1:9" ht="15">
      <c r="A1424" s="17"/>
      <c r="B1424" s="17"/>
      <c r="C1424" s="17"/>
      <c r="D1424" s="17"/>
      <c r="E1424" s="17"/>
      <c r="F1424" s="17"/>
      <c r="G1424" s="17"/>
      <c r="H1424" s="17"/>
      <c r="I1424" s="17"/>
    </row>
    <row r="1425" spans="1:9" ht="15">
      <c r="A1425" s="17"/>
      <c r="B1425" s="17"/>
      <c r="C1425" s="17"/>
      <c r="D1425" s="17"/>
      <c r="E1425" s="17"/>
      <c r="F1425" s="17"/>
      <c r="G1425" s="17"/>
      <c r="H1425" s="17"/>
      <c r="I1425" s="17"/>
    </row>
    <row r="1426" spans="1:9" ht="15">
      <c r="A1426" s="17"/>
      <c r="B1426" s="17"/>
      <c r="C1426" s="17"/>
      <c r="D1426" s="17"/>
      <c r="E1426" s="17"/>
      <c r="F1426" s="17"/>
      <c r="G1426" s="17"/>
      <c r="H1426" s="17"/>
      <c r="I1426" s="17"/>
    </row>
    <row r="1427" spans="1:9" ht="15">
      <c r="A1427" s="17"/>
      <c r="B1427" s="17"/>
      <c r="C1427" s="17"/>
      <c r="D1427" s="17"/>
      <c r="E1427" s="17"/>
      <c r="F1427" s="17"/>
      <c r="G1427" s="17"/>
      <c r="H1427" s="17"/>
      <c r="I1427" s="17"/>
    </row>
    <row r="1428" spans="1:9" ht="15">
      <c r="A1428" s="17"/>
      <c r="B1428" s="17"/>
      <c r="C1428" s="17"/>
      <c r="D1428" s="17"/>
      <c r="E1428" s="17"/>
      <c r="F1428" s="17"/>
      <c r="G1428" s="17"/>
      <c r="H1428" s="17"/>
      <c r="I1428" s="17"/>
    </row>
    <row r="1429" spans="1:9" ht="15">
      <c r="A1429" s="17"/>
      <c r="B1429" s="17"/>
      <c r="C1429" s="17"/>
      <c r="D1429" s="17"/>
      <c r="E1429" s="17"/>
      <c r="F1429" s="17"/>
      <c r="G1429" s="17"/>
      <c r="H1429" s="17"/>
      <c r="I1429" s="17"/>
    </row>
    <row r="1430" spans="1:9" ht="15">
      <c r="A1430" s="17"/>
      <c r="B1430" s="17"/>
      <c r="C1430" s="17"/>
      <c r="D1430" s="17"/>
      <c r="E1430" s="17"/>
      <c r="F1430" s="17"/>
      <c r="G1430" s="17"/>
      <c r="H1430" s="17"/>
      <c r="I1430" s="17"/>
    </row>
    <row r="1431" spans="1:9" ht="15">
      <c r="A1431" s="17"/>
      <c r="B1431" s="17"/>
      <c r="C1431" s="17"/>
      <c r="D1431" s="17"/>
      <c r="E1431" s="17"/>
      <c r="F1431" s="17"/>
      <c r="G1431" s="17"/>
      <c r="H1431" s="17"/>
      <c r="I1431" s="17"/>
    </row>
    <row r="1432" spans="1:9" ht="15">
      <c r="A1432" s="17"/>
      <c r="B1432" s="17"/>
      <c r="C1432" s="17"/>
      <c r="D1432" s="17"/>
      <c r="E1432" s="17"/>
      <c r="F1432" s="17"/>
      <c r="G1432" s="17"/>
      <c r="H1432" s="17"/>
      <c r="I1432" s="17"/>
    </row>
    <row r="1433" spans="1:9" ht="15">
      <c r="A1433" s="17"/>
      <c r="B1433" s="17"/>
      <c r="C1433" s="17"/>
      <c r="D1433" s="17"/>
      <c r="E1433" s="17"/>
      <c r="F1433" s="17"/>
      <c r="G1433" s="17"/>
      <c r="H1433" s="17"/>
      <c r="I1433" s="17"/>
    </row>
    <row r="1434" spans="1:9" ht="15">
      <c r="A1434" s="17"/>
      <c r="B1434" s="17"/>
      <c r="C1434" s="17"/>
      <c r="D1434" s="17"/>
      <c r="E1434" s="17"/>
      <c r="F1434" s="17"/>
      <c r="G1434" s="17"/>
      <c r="H1434" s="17"/>
      <c r="I1434" s="17"/>
    </row>
    <row r="1435" spans="1:9" ht="15">
      <c r="A1435" s="17"/>
      <c r="B1435" s="17"/>
      <c r="C1435" s="17"/>
      <c r="D1435" s="17"/>
      <c r="E1435" s="17"/>
      <c r="F1435" s="17"/>
      <c r="G1435" s="17"/>
      <c r="H1435" s="17"/>
      <c r="I1435" s="17"/>
    </row>
    <row r="1436" spans="1:9" ht="15">
      <c r="A1436" s="17"/>
      <c r="B1436" s="17"/>
      <c r="C1436" s="17"/>
      <c r="D1436" s="17"/>
      <c r="E1436" s="17"/>
      <c r="F1436" s="17"/>
      <c r="G1436" s="17"/>
      <c r="H1436" s="17"/>
      <c r="I1436" s="17"/>
    </row>
    <row r="1437" spans="1:9" ht="15">
      <c r="A1437" s="17"/>
      <c r="B1437" s="17"/>
      <c r="C1437" s="17"/>
      <c r="D1437" s="17"/>
      <c r="E1437" s="17"/>
      <c r="F1437" s="17"/>
      <c r="G1437" s="17"/>
      <c r="H1437" s="17"/>
      <c r="I1437" s="17"/>
    </row>
    <row r="1438" spans="1:9" ht="15">
      <c r="A1438" s="17"/>
      <c r="B1438" s="17"/>
      <c r="C1438" s="17"/>
      <c r="D1438" s="17"/>
      <c r="E1438" s="17"/>
      <c r="F1438" s="17"/>
      <c r="G1438" s="17"/>
      <c r="H1438" s="17"/>
      <c r="I1438" s="17"/>
    </row>
    <row r="1439" spans="1:9" ht="15">
      <c r="A1439" s="17"/>
      <c r="B1439" s="17"/>
      <c r="C1439" s="17"/>
      <c r="D1439" s="17"/>
      <c r="E1439" s="17"/>
      <c r="F1439" s="17"/>
      <c r="G1439" s="17"/>
      <c r="H1439" s="17"/>
      <c r="I1439" s="17"/>
    </row>
    <row r="1440" spans="1:9" ht="15">
      <c r="A1440" s="17"/>
      <c r="B1440" s="17"/>
      <c r="C1440" s="17"/>
      <c r="D1440" s="17"/>
      <c r="E1440" s="17"/>
      <c r="F1440" s="17"/>
      <c r="G1440" s="17"/>
      <c r="H1440" s="17"/>
      <c r="I1440" s="17"/>
    </row>
    <row r="1441" spans="1:9" ht="15">
      <c r="A1441" s="17"/>
      <c r="B1441" s="17"/>
      <c r="C1441" s="17"/>
      <c r="D1441" s="17"/>
      <c r="E1441" s="17"/>
      <c r="F1441" s="17"/>
      <c r="G1441" s="17"/>
      <c r="H1441" s="17"/>
      <c r="I1441" s="17"/>
    </row>
    <row r="1442" spans="1:9" ht="15">
      <c r="A1442" s="17"/>
      <c r="B1442" s="17"/>
      <c r="C1442" s="17"/>
      <c r="D1442" s="17"/>
      <c r="E1442" s="17"/>
      <c r="F1442" s="17"/>
      <c r="G1442" s="17"/>
      <c r="H1442" s="17"/>
      <c r="I1442" s="17"/>
    </row>
    <row r="1443" spans="1:9" ht="15">
      <c r="A1443" s="17"/>
      <c r="B1443" s="17"/>
      <c r="C1443" s="17"/>
      <c r="D1443" s="17"/>
      <c r="E1443" s="17"/>
      <c r="F1443" s="17"/>
      <c r="G1443" s="17"/>
      <c r="H1443" s="17"/>
      <c r="I1443" s="17"/>
    </row>
    <row r="1444" spans="1:9" ht="15">
      <c r="A1444" s="17"/>
      <c r="B1444" s="17"/>
      <c r="C1444" s="17"/>
      <c r="D1444" s="17"/>
      <c r="E1444" s="17"/>
      <c r="F1444" s="17"/>
      <c r="G1444" s="17"/>
      <c r="H1444" s="17"/>
      <c r="I1444" s="17"/>
    </row>
    <row r="1445" spans="1:9" ht="15">
      <c r="A1445" s="17"/>
      <c r="B1445" s="17"/>
      <c r="C1445" s="17"/>
      <c r="D1445" s="17"/>
      <c r="E1445" s="17"/>
      <c r="F1445" s="17"/>
      <c r="G1445" s="17"/>
      <c r="H1445" s="17"/>
      <c r="I1445" s="17"/>
    </row>
    <row r="1446" spans="1:9" ht="15">
      <c r="A1446" s="17"/>
      <c r="B1446" s="17"/>
      <c r="C1446" s="17"/>
      <c r="D1446" s="17"/>
      <c r="E1446" s="17"/>
      <c r="F1446" s="17"/>
      <c r="G1446" s="17"/>
      <c r="H1446" s="17"/>
      <c r="I1446" s="17"/>
    </row>
    <row r="1447" spans="1:9" ht="15">
      <c r="A1447" s="17"/>
      <c r="B1447" s="17"/>
      <c r="C1447" s="17"/>
      <c r="D1447" s="17"/>
      <c r="E1447" s="17"/>
      <c r="F1447" s="17"/>
      <c r="G1447" s="17"/>
      <c r="H1447" s="17"/>
      <c r="I1447" s="17"/>
    </row>
    <row r="1448" spans="1:9" ht="15">
      <c r="A1448" s="17"/>
      <c r="B1448" s="17"/>
      <c r="C1448" s="17"/>
      <c r="D1448" s="17"/>
      <c r="E1448" s="17"/>
      <c r="F1448" s="17"/>
      <c r="G1448" s="17"/>
      <c r="H1448" s="17"/>
      <c r="I1448" s="17"/>
    </row>
    <row r="1449" spans="1:9" ht="15">
      <c r="A1449" s="17"/>
      <c r="B1449" s="17"/>
      <c r="C1449" s="17"/>
      <c r="D1449" s="17"/>
      <c r="E1449" s="17"/>
      <c r="F1449" s="17"/>
      <c r="G1449" s="17"/>
      <c r="H1449" s="17"/>
      <c r="I1449" s="17"/>
    </row>
    <row r="1450" spans="1:9" ht="15">
      <c r="A1450" s="17"/>
      <c r="B1450" s="17"/>
      <c r="C1450" s="17"/>
      <c r="D1450" s="17"/>
      <c r="E1450" s="17"/>
      <c r="F1450" s="17"/>
      <c r="G1450" s="17"/>
      <c r="H1450" s="17"/>
      <c r="I1450" s="17"/>
    </row>
    <row r="1451" spans="1:9" ht="15">
      <c r="A1451" s="17"/>
      <c r="B1451" s="17"/>
      <c r="C1451" s="17"/>
      <c r="D1451" s="17"/>
      <c r="E1451" s="17"/>
      <c r="F1451" s="17"/>
      <c r="G1451" s="17"/>
      <c r="H1451" s="17"/>
      <c r="I1451" s="17"/>
    </row>
    <row r="1452" spans="1:9" ht="15">
      <c r="A1452" s="17"/>
      <c r="B1452" s="17"/>
      <c r="C1452" s="17"/>
      <c r="D1452" s="17"/>
      <c r="E1452" s="17"/>
      <c r="F1452" s="17"/>
      <c r="G1452" s="17"/>
      <c r="H1452" s="17"/>
      <c r="I1452" s="17"/>
    </row>
    <row r="1453" spans="1:9" ht="15">
      <c r="A1453" s="17"/>
      <c r="B1453" s="17"/>
      <c r="C1453" s="17"/>
      <c r="D1453" s="17"/>
      <c r="E1453" s="17"/>
      <c r="F1453" s="17"/>
      <c r="G1453" s="17"/>
      <c r="H1453" s="17"/>
      <c r="I1453" s="17"/>
    </row>
    <row r="1454" spans="1:9" ht="15">
      <c r="A1454" s="17"/>
      <c r="B1454" s="17"/>
      <c r="C1454" s="17"/>
      <c r="D1454" s="17"/>
      <c r="E1454" s="17"/>
      <c r="F1454" s="17"/>
      <c r="G1454" s="17"/>
      <c r="H1454" s="17"/>
      <c r="I1454" s="17"/>
    </row>
    <row r="1455" spans="1:9" ht="15">
      <c r="A1455" s="17"/>
      <c r="B1455" s="17"/>
      <c r="C1455" s="17"/>
      <c r="D1455" s="17"/>
      <c r="E1455" s="17"/>
      <c r="F1455" s="17"/>
      <c r="G1455" s="17"/>
      <c r="H1455" s="17"/>
      <c r="I1455" s="17"/>
    </row>
    <row r="1456" spans="1:9" ht="15">
      <c r="A1456" s="17"/>
      <c r="B1456" s="17"/>
      <c r="C1456" s="17"/>
      <c r="D1456" s="17"/>
      <c r="E1456" s="17"/>
      <c r="F1456" s="17"/>
      <c r="G1456" s="17"/>
      <c r="H1456" s="17"/>
      <c r="I1456" s="17"/>
    </row>
    <row r="1457" spans="1:9" ht="15">
      <c r="A1457" s="17"/>
      <c r="B1457" s="17"/>
      <c r="C1457" s="17"/>
      <c r="D1457" s="17"/>
      <c r="E1457" s="17"/>
      <c r="F1457" s="17"/>
      <c r="G1457" s="17"/>
      <c r="H1457" s="17"/>
      <c r="I1457" s="17"/>
    </row>
    <row r="1458" spans="1:9" ht="15">
      <c r="A1458" s="17"/>
      <c r="B1458" s="17"/>
      <c r="C1458" s="17"/>
      <c r="D1458" s="17"/>
      <c r="E1458" s="17"/>
      <c r="F1458" s="17"/>
      <c r="G1458" s="17"/>
      <c r="H1458" s="17"/>
      <c r="I1458" s="17"/>
    </row>
    <row r="1459" spans="1:9" ht="15">
      <c r="A1459" s="17"/>
      <c r="B1459" s="17"/>
      <c r="C1459" s="17"/>
      <c r="D1459" s="17"/>
      <c r="E1459" s="17"/>
      <c r="F1459" s="17"/>
      <c r="G1459" s="17"/>
      <c r="H1459" s="17"/>
      <c r="I1459" s="17"/>
    </row>
    <row r="1460" spans="1:9" ht="15">
      <c r="A1460" s="17"/>
      <c r="B1460" s="17"/>
      <c r="C1460" s="17"/>
      <c r="D1460" s="17"/>
      <c r="E1460" s="17"/>
      <c r="F1460" s="17"/>
      <c r="G1460" s="17"/>
      <c r="H1460" s="17"/>
      <c r="I1460" s="17"/>
    </row>
    <row r="1461" spans="1:9" ht="15">
      <c r="A1461" s="17"/>
      <c r="B1461" s="17"/>
      <c r="C1461" s="17"/>
      <c r="D1461" s="17"/>
      <c r="E1461" s="17"/>
      <c r="F1461" s="17"/>
      <c r="G1461" s="17"/>
      <c r="H1461" s="17"/>
      <c r="I1461" s="17"/>
    </row>
    <row r="1462" spans="1:9" ht="15">
      <c r="A1462" s="17"/>
      <c r="B1462" s="17"/>
      <c r="C1462" s="17"/>
      <c r="D1462" s="17"/>
      <c r="E1462" s="17"/>
      <c r="F1462" s="17"/>
      <c r="G1462" s="17"/>
      <c r="H1462" s="17"/>
      <c r="I1462" s="17"/>
    </row>
    <row r="1463" spans="1:9" ht="15">
      <c r="A1463" s="17"/>
      <c r="B1463" s="17"/>
      <c r="C1463" s="17"/>
      <c r="D1463" s="17"/>
      <c r="E1463" s="17"/>
      <c r="F1463" s="17"/>
      <c r="G1463" s="17"/>
      <c r="H1463" s="17"/>
      <c r="I1463" s="17"/>
    </row>
    <row r="1464" spans="1:9" ht="15">
      <c r="A1464" s="17"/>
      <c r="B1464" s="17"/>
      <c r="C1464" s="17"/>
      <c r="D1464" s="17"/>
      <c r="E1464" s="17"/>
      <c r="F1464" s="17"/>
      <c r="G1464" s="17"/>
      <c r="H1464" s="17"/>
      <c r="I1464" s="17"/>
    </row>
    <row r="1465" spans="1:9" ht="15">
      <c r="A1465" s="17"/>
      <c r="B1465" s="17"/>
      <c r="C1465" s="17"/>
      <c r="D1465" s="17"/>
      <c r="E1465" s="17"/>
      <c r="F1465" s="17"/>
      <c r="G1465" s="17"/>
      <c r="H1465" s="17"/>
      <c r="I1465" s="17"/>
    </row>
    <row r="1466" spans="1:9" ht="15">
      <c r="A1466" s="17"/>
      <c r="B1466" s="17"/>
      <c r="C1466" s="17"/>
      <c r="D1466" s="17"/>
      <c r="E1466" s="17"/>
      <c r="F1466" s="17"/>
      <c r="G1466" s="17"/>
      <c r="H1466" s="17"/>
      <c r="I1466" s="17"/>
    </row>
    <row r="1467" spans="1:9" ht="15">
      <c r="A1467" s="17"/>
      <c r="B1467" s="17"/>
      <c r="C1467" s="17"/>
      <c r="D1467" s="17"/>
      <c r="E1467" s="17"/>
      <c r="F1467" s="17"/>
      <c r="G1467" s="17"/>
      <c r="H1467" s="17"/>
      <c r="I1467" s="17"/>
    </row>
    <row r="1468" spans="1:9" ht="15">
      <c r="A1468" s="17"/>
      <c r="B1468" s="17"/>
      <c r="C1468" s="17"/>
      <c r="D1468" s="17"/>
      <c r="E1468" s="17"/>
      <c r="F1468" s="17"/>
      <c r="G1468" s="17"/>
      <c r="H1468" s="17"/>
      <c r="I1468" s="17"/>
    </row>
    <row r="1469" spans="1:9" ht="15">
      <c r="A1469" s="17"/>
      <c r="B1469" s="17"/>
      <c r="C1469" s="17"/>
      <c r="D1469" s="17"/>
      <c r="E1469" s="17"/>
      <c r="F1469" s="17"/>
      <c r="G1469" s="17"/>
      <c r="H1469" s="17"/>
      <c r="I1469" s="17"/>
    </row>
    <row r="1470" spans="1:9" ht="15">
      <c r="A1470" s="17"/>
      <c r="B1470" s="17"/>
      <c r="C1470" s="17"/>
      <c r="D1470" s="17"/>
      <c r="E1470" s="17"/>
      <c r="F1470" s="17"/>
      <c r="G1470" s="17"/>
      <c r="H1470" s="17"/>
      <c r="I1470" s="17"/>
    </row>
    <row r="1471" spans="1:9" ht="15">
      <c r="A1471" s="17"/>
      <c r="B1471" s="17"/>
      <c r="C1471" s="17"/>
      <c r="D1471" s="17"/>
      <c r="E1471" s="17"/>
      <c r="F1471" s="17"/>
      <c r="G1471" s="17"/>
      <c r="H1471" s="17"/>
      <c r="I1471" s="17"/>
    </row>
    <row r="1472" spans="1:9" ht="15">
      <c r="A1472" s="17"/>
      <c r="B1472" s="17"/>
      <c r="C1472" s="17"/>
      <c r="D1472" s="17"/>
      <c r="E1472" s="17"/>
      <c r="F1472" s="17"/>
      <c r="G1472" s="17"/>
      <c r="H1472" s="17"/>
      <c r="I1472" s="17"/>
    </row>
    <row r="1473" spans="1:9" ht="15">
      <c r="A1473" s="17"/>
      <c r="B1473" s="17"/>
      <c r="C1473" s="17"/>
      <c r="D1473" s="17"/>
      <c r="E1473" s="17"/>
      <c r="F1473" s="17"/>
      <c r="G1473" s="17"/>
      <c r="H1473" s="17"/>
      <c r="I1473" s="17"/>
    </row>
    <row r="1474" spans="1:9" ht="15">
      <c r="A1474" s="17"/>
      <c r="B1474" s="17"/>
      <c r="C1474" s="17"/>
      <c r="D1474" s="17"/>
      <c r="E1474" s="17"/>
      <c r="F1474" s="17"/>
      <c r="G1474" s="17"/>
      <c r="H1474" s="17"/>
      <c r="I1474" s="17"/>
    </row>
    <row r="1475" spans="1:9" ht="15">
      <c r="A1475" s="17"/>
      <c r="B1475" s="17"/>
      <c r="C1475" s="17"/>
      <c r="D1475" s="17"/>
      <c r="E1475" s="17"/>
      <c r="F1475" s="17"/>
      <c r="G1475" s="17"/>
      <c r="H1475" s="17"/>
      <c r="I1475" s="17"/>
    </row>
    <row r="1476" spans="1:9" ht="15">
      <c r="A1476" s="17"/>
      <c r="B1476" s="17"/>
      <c r="C1476" s="17"/>
      <c r="D1476" s="17"/>
      <c r="E1476" s="17"/>
      <c r="F1476" s="17"/>
      <c r="G1476" s="17"/>
      <c r="H1476" s="17"/>
      <c r="I1476" s="17"/>
    </row>
    <row r="1477" spans="1:9" ht="15">
      <c r="A1477" s="17"/>
      <c r="B1477" s="17"/>
      <c r="C1477" s="17"/>
      <c r="D1477" s="17"/>
      <c r="E1477" s="17"/>
      <c r="F1477" s="17"/>
      <c r="G1477" s="17"/>
      <c r="H1477" s="17"/>
      <c r="I1477" s="17"/>
    </row>
    <row r="1478" spans="1:9" ht="15">
      <c r="A1478" s="17"/>
      <c r="B1478" s="17"/>
      <c r="C1478" s="17"/>
      <c r="D1478" s="17"/>
      <c r="E1478" s="17"/>
      <c r="F1478" s="17"/>
      <c r="G1478" s="17"/>
      <c r="H1478" s="17"/>
      <c r="I1478" s="17"/>
    </row>
    <row r="1479" spans="1:9" ht="15">
      <c r="A1479" s="17"/>
      <c r="B1479" s="17"/>
      <c r="C1479" s="17"/>
      <c r="D1479" s="17"/>
      <c r="E1479" s="17"/>
      <c r="F1479" s="17"/>
      <c r="G1479" s="17"/>
      <c r="H1479" s="17"/>
      <c r="I1479" s="17"/>
    </row>
    <row r="1480" spans="1:9" ht="15">
      <c r="A1480" s="17"/>
      <c r="B1480" s="17"/>
      <c r="C1480" s="17"/>
      <c r="D1480" s="17"/>
      <c r="E1480" s="17"/>
      <c r="F1480" s="17"/>
      <c r="G1480" s="17"/>
      <c r="H1480" s="17"/>
      <c r="I1480" s="17"/>
    </row>
    <row r="1481" spans="1:9" ht="15">
      <c r="A1481" s="17"/>
      <c r="B1481" s="17"/>
      <c r="C1481" s="17"/>
      <c r="D1481" s="17"/>
      <c r="E1481" s="17"/>
      <c r="F1481" s="17"/>
      <c r="G1481" s="17"/>
      <c r="H1481" s="17"/>
      <c r="I1481" s="17"/>
    </row>
    <row r="1482" spans="1:9" ht="15">
      <c r="A1482" s="17"/>
      <c r="B1482" s="17"/>
      <c r="C1482" s="17"/>
      <c r="D1482" s="17"/>
      <c r="E1482" s="17"/>
      <c r="F1482" s="17"/>
      <c r="G1482" s="17"/>
      <c r="H1482" s="17"/>
      <c r="I1482" s="17"/>
    </row>
    <row r="1483" spans="1:9" ht="15">
      <c r="A1483" s="17"/>
      <c r="B1483" s="17"/>
      <c r="C1483" s="17"/>
      <c r="D1483" s="17"/>
      <c r="E1483" s="17"/>
      <c r="F1483" s="17"/>
      <c r="G1483" s="17"/>
      <c r="H1483" s="17"/>
      <c r="I1483" s="17"/>
    </row>
    <row r="1484" spans="1:9" ht="15">
      <c r="A1484" s="17"/>
      <c r="B1484" s="17"/>
      <c r="C1484" s="17"/>
      <c r="D1484" s="17"/>
      <c r="E1484" s="17"/>
      <c r="F1484" s="17"/>
      <c r="G1484" s="17"/>
      <c r="H1484" s="17"/>
      <c r="I1484" s="17"/>
    </row>
    <row r="1485" spans="1:9" ht="15">
      <c r="A1485" s="17"/>
      <c r="B1485" s="17"/>
      <c r="C1485" s="17"/>
      <c r="D1485" s="17"/>
      <c r="E1485" s="17"/>
      <c r="F1485" s="17"/>
      <c r="G1485" s="17"/>
      <c r="H1485" s="17"/>
      <c r="I1485" s="17"/>
    </row>
    <row r="1486" spans="1:9" ht="15">
      <c r="A1486" s="17"/>
      <c r="B1486" s="17"/>
      <c r="C1486" s="17"/>
      <c r="D1486" s="17"/>
      <c r="E1486" s="17"/>
      <c r="F1486" s="17"/>
      <c r="G1486" s="17"/>
      <c r="H1486" s="17"/>
      <c r="I1486" s="17"/>
    </row>
    <row r="1487" spans="1:9" ht="15">
      <c r="A1487" s="17"/>
      <c r="B1487" s="17"/>
      <c r="C1487" s="17"/>
      <c r="D1487" s="17"/>
      <c r="E1487" s="17"/>
      <c r="F1487" s="17"/>
      <c r="G1487" s="17"/>
      <c r="H1487" s="17"/>
      <c r="I1487" s="17"/>
    </row>
    <row r="1488" spans="1:9" ht="15">
      <c r="A1488" s="17"/>
      <c r="B1488" s="17"/>
      <c r="C1488" s="17"/>
      <c r="D1488" s="17"/>
      <c r="E1488" s="17"/>
      <c r="F1488" s="17"/>
      <c r="G1488" s="17"/>
      <c r="H1488" s="17"/>
      <c r="I1488" s="17"/>
    </row>
    <row r="1489" spans="1:9" ht="15">
      <c r="A1489" s="17"/>
      <c r="B1489" s="17"/>
      <c r="C1489" s="17"/>
      <c r="D1489" s="17"/>
      <c r="E1489" s="17"/>
      <c r="F1489" s="17"/>
      <c r="G1489" s="17"/>
      <c r="H1489" s="17"/>
      <c r="I1489" s="17"/>
    </row>
    <row r="1490" spans="1:9" ht="15">
      <c r="A1490" s="17"/>
      <c r="B1490" s="17"/>
      <c r="C1490" s="17"/>
      <c r="D1490" s="17"/>
      <c r="E1490" s="17"/>
      <c r="F1490" s="17"/>
      <c r="G1490" s="17"/>
      <c r="H1490" s="17"/>
      <c r="I1490" s="17"/>
    </row>
    <row r="1491" spans="1:9" ht="15">
      <c r="A1491" s="17"/>
      <c r="B1491" s="17"/>
      <c r="C1491" s="17"/>
      <c r="D1491" s="17"/>
      <c r="E1491" s="17"/>
      <c r="F1491" s="17"/>
      <c r="G1491" s="17"/>
      <c r="H1491" s="17"/>
      <c r="I1491" s="17"/>
    </row>
    <row r="1492" spans="1:9" ht="15">
      <c r="A1492" s="17"/>
      <c r="B1492" s="17"/>
      <c r="C1492" s="17"/>
      <c r="D1492" s="17"/>
      <c r="E1492" s="17"/>
      <c r="F1492" s="17"/>
      <c r="G1492" s="17"/>
      <c r="H1492" s="17"/>
      <c r="I1492" s="17"/>
    </row>
    <row r="1493" spans="1:9" ht="15">
      <c r="A1493" s="17"/>
      <c r="B1493" s="17"/>
      <c r="C1493" s="17"/>
      <c r="D1493" s="17"/>
      <c r="E1493" s="17"/>
      <c r="F1493" s="17"/>
      <c r="G1493" s="17"/>
      <c r="H1493" s="17"/>
      <c r="I1493" s="17"/>
    </row>
    <row r="1494" spans="1:9" ht="15">
      <c r="A1494" s="17"/>
      <c r="B1494" s="17"/>
      <c r="C1494" s="17"/>
      <c r="D1494" s="17"/>
      <c r="E1494" s="17"/>
      <c r="F1494" s="17"/>
      <c r="G1494" s="17"/>
      <c r="H1494" s="17"/>
      <c r="I1494" s="17"/>
    </row>
    <row r="1495" spans="1:9" ht="15">
      <c r="A1495" s="17"/>
      <c r="B1495" s="17"/>
      <c r="C1495" s="17"/>
      <c r="D1495" s="17"/>
      <c r="E1495" s="17"/>
      <c r="F1495" s="17"/>
      <c r="G1495" s="17"/>
      <c r="H1495" s="17"/>
      <c r="I1495" s="17"/>
    </row>
    <row r="1496" spans="1:9" ht="15">
      <c r="A1496" s="17"/>
      <c r="B1496" s="17"/>
      <c r="C1496" s="17"/>
      <c r="D1496" s="17"/>
      <c r="E1496" s="17"/>
      <c r="F1496" s="17"/>
      <c r="G1496" s="17"/>
      <c r="H1496" s="17"/>
      <c r="I1496" s="17"/>
    </row>
    <row r="1497" spans="1:9" ht="15">
      <c r="A1497" s="17"/>
      <c r="B1497" s="17"/>
      <c r="C1497" s="17"/>
      <c r="D1497" s="17"/>
      <c r="E1497" s="17"/>
      <c r="F1497" s="17"/>
      <c r="G1497" s="17"/>
      <c r="H1497" s="17"/>
      <c r="I1497" s="17"/>
    </row>
    <row r="1498" spans="1:9" ht="15">
      <c r="A1498" s="17"/>
      <c r="B1498" s="17"/>
      <c r="C1498" s="17"/>
      <c r="D1498" s="17"/>
      <c r="E1498" s="17"/>
      <c r="F1498" s="17"/>
      <c r="G1498" s="17"/>
      <c r="H1498" s="17"/>
      <c r="I1498" s="17"/>
    </row>
    <row r="1499" spans="1:9" ht="15">
      <c r="A1499" s="17"/>
      <c r="B1499" s="17"/>
      <c r="C1499" s="17"/>
      <c r="D1499" s="17"/>
      <c r="E1499" s="17"/>
      <c r="F1499" s="17"/>
      <c r="G1499" s="17"/>
      <c r="H1499" s="17"/>
      <c r="I1499" s="17"/>
    </row>
    <row r="1500" spans="1:9" ht="15">
      <c r="A1500" s="17"/>
      <c r="B1500" s="17"/>
      <c r="C1500" s="17"/>
      <c r="D1500" s="17"/>
      <c r="E1500" s="17"/>
      <c r="F1500" s="17"/>
      <c r="G1500" s="17"/>
      <c r="H1500" s="17"/>
      <c r="I1500" s="17"/>
    </row>
    <row r="1501" spans="1:9" ht="15">
      <c r="A1501" s="17"/>
      <c r="B1501" s="17"/>
      <c r="C1501" s="17"/>
      <c r="D1501" s="17"/>
      <c r="E1501" s="17"/>
      <c r="F1501" s="17"/>
      <c r="G1501" s="17"/>
      <c r="H1501" s="17"/>
      <c r="I1501" s="17"/>
    </row>
    <row r="1502" spans="1:9" ht="15">
      <c r="A1502" s="17"/>
      <c r="B1502" s="17"/>
      <c r="C1502" s="17"/>
      <c r="D1502" s="17"/>
      <c r="E1502" s="17"/>
      <c r="F1502" s="17"/>
      <c r="G1502" s="17"/>
      <c r="H1502" s="17"/>
      <c r="I1502" s="17"/>
    </row>
    <row r="1503" spans="1:9" ht="15">
      <c r="A1503" s="17"/>
      <c r="B1503" s="17"/>
      <c r="C1503" s="17"/>
      <c r="D1503" s="17"/>
      <c r="E1503" s="17"/>
      <c r="F1503" s="17"/>
      <c r="G1503" s="17"/>
      <c r="H1503" s="17"/>
      <c r="I1503" s="17"/>
    </row>
    <row r="1504" spans="1:9" ht="15">
      <c r="A1504" s="17"/>
      <c r="B1504" s="17"/>
      <c r="C1504" s="17"/>
      <c r="D1504" s="17"/>
      <c r="E1504" s="17"/>
      <c r="F1504" s="17"/>
      <c r="G1504" s="17"/>
      <c r="H1504" s="17"/>
      <c r="I1504" s="17"/>
    </row>
    <row r="1505" spans="1:9" ht="15">
      <c r="A1505" s="17"/>
      <c r="B1505" s="17"/>
      <c r="C1505" s="17"/>
      <c r="D1505" s="17"/>
      <c r="E1505" s="17"/>
      <c r="F1505" s="17"/>
      <c r="G1505" s="17"/>
      <c r="H1505" s="17"/>
      <c r="I1505" s="17"/>
    </row>
    <row r="1506" spans="1:9" ht="15">
      <c r="A1506" s="17"/>
      <c r="B1506" s="17"/>
      <c r="C1506" s="17"/>
      <c r="D1506" s="17"/>
      <c r="E1506" s="17"/>
      <c r="F1506" s="17"/>
      <c r="G1506" s="17"/>
      <c r="H1506" s="17"/>
      <c r="I1506" s="17"/>
    </row>
    <row r="1507" spans="1:9" ht="15">
      <c r="A1507" s="17"/>
      <c r="B1507" s="17"/>
      <c r="C1507" s="17"/>
      <c r="D1507" s="17"/>
      <c r="E1507" s="17"/>
      <c r="F1507" s="17"/>
      <c r="G1507" s="17"/>
      <c r="H1507" s="17"/>
      <c r="I1507" s="17"/>
    </row>
    <row r="1508" spans="1:9" ht="15">
      <c r="A1508" s="17"/>
      <c r="B1508" s="17"/>
      <c r="C1508" s="17"/>
      <c r="D1508" s="17"/>
      <c r="E1508" s="17"/>
      <c r="F1508" s="17"/>
      <c r="G1508" s="17"/>
      <c r="H1508" s="17"/>
      <c r="I1508" s="17"/>
    </row>
    <row r="1509" spans="1:9" ht="15">
      <c r="A1509" s="17"/>
      <c r="B1509" s="17"/>
      <c r="C1509" s="17"/>
      <c r="D1509" s="17"/>
      <c r="E1509" s="17"/>
      <c r="F1509" s="17"/>
      <c r="G1509" s="17"/>
      <c r="H1509" s="17"/>
      <c r="I1509" s="17"/>
    </row>
    <row r="1510" spans="1:9" ht="15">
      <c r="A1510" s="17"/>
      <c r="B1510" s="17"/>
      <c r="C1510" s="17"/>
      <c r="D1510" s="17"/>
      <c r="E1510" s="17"/>
      <c r="F1510" s="17"/>
      <c r="G1510" s="17"/>
      <c r="H1510" s="17"/>
      <c r="I1510" s="17"/>
    </row>
    <row r="1511" spans="1:9" ht="15">
      <c r="A1511" s="17"/>
      <c r="B1511" s="17"/>
      <c r="C1511" s="17"/>
      <c r="D1511" s="17"/>
      <c r="E1511" s="17"/>
      <c r="F1511" s="17"/>
      <c r="G1511" s="17"/>
      <c r="H1511" s="17"/>
      <c r="I1511" s="17"/>
    </row>
    <row r="1512" spans="1:9" ht="15">
      <c r="A1512" s="17"/>
      <c r="B1512" s="17"/>
      <c r="C1512" s="17"/>
      <c r="D1512" s="17"/>
      <c r="E1512" s="17"/>
      <c r="F1512" s="17"/>
      <c r="G1512" s="17"/>
      <c r="H1512" s="17"/>
      <c r="I1512" s="17"/>
    </row>
    <row r="1513" spans="1:9" ht="15">
      <c r="A1513" s="17"/>
      <c r="B1513" s="17"/>
      <c r="C1513" s="17"/>
      <c r="D1513" s="17"/>
      <c r="E1513" s="17"/>
      <c r="F1513" s="17"/>
      <c r="G1513" s="17"/>
      <c r="H1513" s="17"/>
      <c r="I1513" s="17"/>
    </row>
    <row r="1514" spans="1:9" ht="15">
      <c r="A1514" s="17"/>
      <c r="B1514" s="17"/>
      <c r="C1514" s="17"/>
      <c r="D1514" s="17"/>
      <c r="E1514" s="17"/>
      <c r="F1514" s="17"/>
      <c r="G1514" s="17"/>
      <c r="H1514" s="17"/>
      <c r="I1514" s="17"/>
    </row>
    <row r="1515" spans="1:9" ht="15">
      <c r="A1515" s="17"/>
      <c r="B1515" s="17"/>
      <c r="C1515" s="17"/>
      <c r="D1515" s="17"/>
      <c r="E1515" s="17"/>
      <c r="F1515" s="17"/>
      <c r="G1515" s="17"/>
      <c r="H1515" s="17"/>
      <c r="I1515" s="17"/>
    </row>
    <row r="1516" spans="1:9" ht="15">
      <c r="A1516" s="17"/>
      <c r="B1516" s="17"/>
      <c r="C1516" s="17"/>
      <c r="D1516" s="17"/>
      <c r="E1516" s="17"/>
      <c r="F1516" s="17"/>
      <c r="G1516" s="17"/>
      <c r="H1516" s="17"/>
      <c r="I1516" s="17"/>
    </row>
    <row r="1517" spans="1:9" ht="15">
      <c r="A1517" s="17"/>
      <c r="B1517" s="17"/>
      <c r="C1517" s="17"/>
      <c r="D1517" s="17"/>
      <c r="E1517" s="17"/>
      <c r="F1517" s="17"/>
      <c r="G1517" s="17"/>
      <c r="H1517" s="17"/>
      <c r="I1517" s="17"/>
    </row>
    <row r="1518" spans="1:9" ht="15">
      <c r="A1518" s="17"/>
      <c r="B1518" s="17"/>
      <c r="C1518" s="17"/>
      <c r="D1518" s="17"/>
      <c r="E1518" s="17"/>
      <c r="F1518" s="17"/>
      <c r="G1518" s="17"/>
      <c r="H1518" s="17"/>
      <c r="I1518" s="17"/>
    </row>
    <row r="1519" spans="1:9" ht="15">
      <c r="A1519" s="17"/>
      <c r="B1519" s="17"/>
      <c r="C1519" s="17"/>
      <c r="D1519" s="17"/>
      <c r="E1519" s="17"/>
      <c r="F1519" s="17"/>
      <c r="G1519" s="17"/>
      <c r="H1519" s="17"/>
      <c r="I1519" s="17"/>
    </row>
    <row r="1520" spans="1:9" ht="15">
      <c r="A1520" s="17"/>
      <c r="B1520" s="17"/>
      <c r="C1520" s="17"/>
      <c r="D1520" s="17"/>
      <c r="E1520" s="17"/>
      <c r="F1520" s="17"/>
      <c r="G1520" s="17"/>
      <c r="H1520" s="17"/>
      <c r="I1520" s="17"/>
    </row>
    <row r="1521" spans="1:9" ht="15">
      <c r="A1521" s="17"/>
      <c r="B1521" s="17"/>
      <c r="C1521" s="17"/>
      <c r="D1521" s="17"/>
      <c r="E1521" s="17"/>
      <c r="F1521" s="17"/>
      <c r="G1521" s="17"/>
      <c r="H1521" s="17"/>
      <c r="I1521" s="17"/>
    </row>
    <row r="1522" spans="1:9" ht="15">
      <c r="A1522" s="17"/>
      <c r="B1522" s="17"/>
      <c r="C1522" s="17"/>
      <c r="D1522" s="17"/>
      <c r="E1522" s="17"/>
      <c r="F1522" s="17"/>
      <c r="G1522" s="17"/>
      <c r="H1522" s="17"/>
      <c r="I1522" s="17"/>
    </row>
    <row r="1523" spans="1:9" ht="15">
      <c r="A1523" s="17"/>
      <c r="B1523" s="17"/>
      <c r="C1523" s="17"/>
      <c r="D1523" s="17"/>
      <c r="E1523" s="17"/>
      <c r="F1523" s="17"/>
      <c r="G1523" s="17"/>
      <c r="H1523" s="17"/>
      <c r="I1523" s="17"/>
    </row>
    <row r="1524" spans="1:9" ht="15">
      <c r="A1524" s="17"/>
      <c r="B1524" s="17"/>
      <c r="C1524" s="17"/>
      <c r="D1524" s="17"/>
      <c r="E1524" s="17"/>
      <c r="F1524" s="17"/>
      <c r="G1524" s="17"/>
      <c r="H1524" s="17"/>
      <c r="I1524" s="17"/>
    </row>
    <row r="1525" spans="1:9" ht="15">
      <c r="A1525" s="17"/>
      <c r="B1525" s="17"/>
      <c r="C1525" s="17"/>
      <c r="D1525" s="17"/>
      <c r="E1525" s="17"/>
      <c r="F1525" s="17"/>
      <c r="G1525" s="17"/>
      <c r="H1525" s="17"/>
      <c r="I1525" s="17"/>
    </row>
    <row r="1526" spans="1:9" ht="15">
      <c r="A1526" s="17"/>
      <c r="B1526" s="17"/>
      <c r="C1526" s="17"/>
      <c r="D1526" s="17"/>
      <c r="E1526" s="17"/>
      <c r="F1526" s="17"/>
      <c r="G1526" s="17"/>
      <c r="H1526" s="17"/>
      <c r="I1526" s="17"/>
    </row>
    <row r="1527" spans="1:9" ht="15">
      <c r="A1527" s="17"/>
      <c r="B1527" s="17"/>
      <c r="C1527" s="17"/>
      <c r="D1527" s="17"/>
      <c r="E1527" s="17"/>
      <c r="F1527" s="17"/>
      <c r="G1527" s="17"/>
      <c r="H1527" s="17"/>
      <c r="I1527" s="17"/>
    </row>
    <row r="1528" spans="1:9" ht="15">
      <c r="A1528" s="17"/>
      <c r="B1528" s="17"/>
      <c r="C1528" s="17"/>
      <c r="D1528" s="17"/>
      <c r="E1528" s="17"/>
      <c r="F1528" s="17"/>
      <c r="G1528" s="17"/>
      <c r="H1528" s="17"/>
      <c r="I1528" s="17"/>
    </row>
    <row r="1529" spans="1:9" ht="15">
      <c r="A1529" s="17"/>
      <c r="B1529" s="17"/>
      <c r="C1529" s="17"/>
      <c r="D1529" s="17"/>
      <c r="E1529" s="17"/>
      <c r="F1529" s="17"/>
      <c r="G1529" s="17"/>
      <c r="H1529" s="17"/>
      <c r="I1529" s="17"/>
    </row>
    <row r="1530" spans="1:9" ht="15">
      <c r="A1530" s="17"/>
      <c r="B1530" s="17"/>
      <c r="C1530" s="17"/>
      <c r="D1530" s="17"/>
      <c r="E1530" s="17"/>
      <c r="F1530" s="17"/>
      <c r="G1530" s="17"/>
      <c r="H1530" s="17"/>
      <c r="I1530" s="17"/>
    </row>
    <row r="1531" spans="1:9" ht="15">
      <c r="A1531" s="17"/>
      <c r="B1531" s="17"/>
      <c r="C1531" s="17"/>
      <c r="D1531" s="17"/>
      <c r="E1531" s="17"/>
      <c r="F1531" s="17"/>
      <c r="G1531" s="17"/>
      <c r="H1531" s="17"/>
      <c r="I1531" s="17"/>
    </row>
    <row r="1532" spans="1:9" ht="15">
      <c r="A1532" s="17"/>
      <c r="B1532" s="17"/>
      <c r="C1532" s="17"/>
      <c r="D1532" s="17"/>
      <c r="E1532" s="17"/>
      <c r="F1532" s="17"/>
      <c r="G1532" s="17"/>
      <c r="H1532" s="17"/>
      <c r="I1532" s="17"/>
    </row>
    <row r="1533" spans="1:9" ht="15">
      <c r="A1533" s="17"/>
      <c r="B1533" s="17"/>
      <c r="C1533" s="17"/>
      <c r="D1533" s="17"/>
      <c r="E1533" s="17"/>
      <c r="F1533" s="17"/>
      <c r="G1533" s="17"/>
      <c r="H1533" s="17"/>
      <c r="I1533" s="17"/>
    </row>
    <row r="1534" spans="1:9" ht="15">
      <c r="A1534" s="17"/>
      <c r="B1534" s="17"/>
      <c r="C1534" s="17"/>
      <c r="D1534" s="17"/>
      <c r="E1534" s="17"/>
      <c r="F1534" s="17"/>
      <c r="G1534" s="17"/>
      <c r="H1534" s="17"/>
      <c r="I1534" s="17"/>
    </row>
    <row r="1535" spans="1:9" ht="15">
      <c r="A1535" s="17"/>
      <c r="B1535" s="17"/>
      <c r="C1535" s="17"/>
      <c r="D1535" s="17"/>
      <c r="E1535" s="17"/>
      <c r="F1535" s="17"/>
      <c r="G1535" s="17"/>
      <c r="H1535" s="17"/>
      <c r="I1535" s="17"/>
    </row>
    <row r="1536" spans="1:9" ht="15">
      <c r="A1536" s="17"/>
      <c r="B1536" s="17"/>
      <c r="C1536" s="17"/>
      <c r="D1536" s="17"/>
      <c r="E1536" s="17"/>
      <c r="F1536" s="17"/>
      <c r="G1536" s="17"/>
      <c r="H1536" s="17"/>
      <c r="I1536" s="17"/>
    </row>
    <row r="1537" spans="1:9" ht="15">
      <c r="A1537" s="17"/>
      <c r="B1537" s="17"/>
      <c r="C1537" s="17"/>
      <c r="D1537" s="17"/>
      <c r="E1537" s="17"/>
      <c r="F1537" s="17"/>
      <c r="G1537" s="17"/>
      <c r="H1537" s="17"/>
      <c r="I1537" s="17"/>
    </row>
    <row r="1538" spans="1:9" ht="15">
      <c r="A1538" s="17"/>
      <c r="B1538" s="17"/>
      <c r="C1538" s="17"/>
      <c r="D1538" s="17"/>
      <c r="E1538" s="17"/>
      <c r="F1538" s="17"/>
      <c r="G1538" s="17"/>
      <c r="H1538" s="17"/>
      <c r="I1538" s="17"/>
    </row>
    <row r="1539" spans="1:9" ht="15">
      <c r="A1539" s="17"/>
      <c r="B1539" s="17"/>
      <c r="C1539" s="17"/>
      <c r="D1539" s="17"/>
      <c r="E1539" s="17"/>
      <c r="F1539" s="17"/>
      <c r="G1539" s="17"/>
      <c r="H1539" s="17"/>
      <c r="I1539" s="17"/>
    </row>
    <row r="1540" spans="1:9" ht="15">
      <c r="A1540" s="17"/>
      <c r="B1540" s="17"/>
      <c r="C1540" s="17"/>
      <c r="D1540" s="17"/>
      <c r="E1540" s="17"/>
      <c r="F1540" s="17"/>
      <c r="G1540" s="17"/>
      <c r="H1540" s="17"/>
      <c r="I1540" s="17"/>
    </row>
    <row r="1541" spans="1:9" ht="15">
      <c r="A1541" s="17"/>
      <c r="B1541" s="17"/>
      <c r="C1541" s="17"/>
      <c r="D1541" s="17"/>
      <c r="E1541" s="17"/>
      <c r="F1541" s="17"/>
      <c r="G1541" s="17"/>
      <c r="H1541" s="17"/>
      <c r="I1541" s="17"/>
    </row>
    <row r="1542" spans="1:9" ht="15">
      <c r="A1542" s="17"/>
      <c r="B1542" s="17"/>
      <c r="C1542" s="17"/>
      <c r="D1542" s="17"/>
      <c r="E1542" s="17"/>
      <c r="F1542" s="17"/>
      <c r="G1542" s="17"/>
      <c r="H1542" s="17"/>
      <c r="I1542" s="17"/>
    </row>
    <row r="1543" spans="1:9" ht="15">
      <c r="A1543" s="17"/>
      <c r="B1543" s="17"/>
      <c r="C1543" s="17"/>
      <c r="D1543" s="17"/>
      <c r="E1543" s="17"/>
      <c r="F1543" s="17"/>
      <c r="G1543" s="17"/>
      <c r="H1543" s="17"/>
      <c r="I1543" s="17"/>
    </row>
    <row r="1544" spans="1:9" ht="15">
      <c r="A1544" s="17"/>
      <c r="B1544" s="17"/>
      <c r="C1544" s="17"/>
      <c r="D1544" s="17"/>
      <c r="E1544" s="17"/>
      <c r="F1544" s="17"/>
      <c r="G1544" s="17"/>
      <c r="H1544" s="17"/>
      <c r="I1544" s="17"/>
    </row>
    <row r="1545" spans="1:9" ht="15">
      <c r="A1545" s="17"/>
      <c r="B1545" s="17"/>
      <c r="C1545" s="17"/>
      <c r="D1545" s="17"/>
      <c r="E1545" s="17"/>
      <c r="F1545" s="17"/>
      <c r="G1545" s="17"/>
      <c r="H1545" s="17"/>
      <c r="I1545" s="17"/>
    </row>
    <row r="1546" spans="1:9" ht="15">
      <c r="A1546" s="17"/>
      <c r="B1546" s="17"/>
      <c r="C1546" s="17"/>
      <c r="D1546" s="17"/>
      <c r="E1546" s="17"/>
      <c r="F1546" s="17"/>
      <c r="G1546" s="17"/>
      <c r="H1546" s="17"/>
      <c r="I1546" s="17"/>
    </row>
    <row r="1547" spans="1:9" ht="15">
      <c r="A1547" s="17"/>
      <c r="B1547" s="17"/>
      <c r="C1547" s="17"/>
      <c r="D1547" s="17"/>
      <c r="E1547" s="17"/>
      <c r="F1547" s="17"/>
      <c r="G1547" s="17"/>
      <c r="H1547" s="17"/>
      <c r="I1547" s="17"/>
    </row>
    <row r="1548" spans="1:9" ht="15">
      <c r="A1548" s="17"/>
      <c r="B1548" s="17"/>
      <c r="C1548" s="17"/>
      <c r="D1548" s="17"/>
      <c r="E1548" s="17"/>
      <c r="F1548" s="17"/>
      <c r="G1548" s="17"/>
      <c r="H1548" s="17"/>
      <c r="I1548" s="17"/>
    </row>
    <row r="1549" spans="1:9" ht="15">
      <c r="A1549" s="17"/>
      <c r="B1549" s="17"/>
      <c r="C1549" s="17"/>
      <c r="D1549" s="17"/>
      <c r="E1549" s="17"/>
      <c r="F1549" s="17"/>
      <c r="G1549" s="17"/>
      <c r="H1549" s="17"/>
      <c r="I1549" s="17"/>
    </row>
    <row r="1550" spans="1:9" ht="15">
      <c r="A1550" s="17"/>
      <c r="B1550" s="17"/>
      <c r="C1550" s="17"/>
      <c r="D1550" s="17"/>
      <c r="E1550" s="17"/>
      <c r="F1550" s="17"/>
      <c r="G1550" s="17"/>
      <c r="H1550" s="17"/>
      <c r="I1550" s="17"/>
    </row>
    <row r="1551" spans="1:9" ht="15">
      <c r="A1551" s="17"/>
      <c r="B1551" s="17"/>
      <c r="C1551" s="17"/>
      <c r="D1551" s="17"/>
      <c r="E1551" s="17"/>
      <c r="F1551" s="17"/>
      <c r="G1551" s="17"/>
      <c r="H1551" s="17"/>
      <c r="I1551" s="17"/>
    </row>
    <row r="1552" spans="1:9" ht="15">
      <c r="A1552" s="17"/>
      <c r="B1552" s="17"/>
      <c r="C1552" s="17"/>
      <c r="D1552" s="17"/>
      <c r="E1552" s="17"/>
      <c r="F1552" s="17"/>
      <c r="G1552" s="17"/>
      <c r="H1552" s="17"/>
      <c r="I1552" s="17"/>
    </row>
    <row r="1553" spans="1:9" ht="15">
      <c r="A1553" s="17"/>
      <c r="B1553" s="17"/>
      <c r="C1553" s="17"/>
      <c r="D1553" s="17"/>
      <c r="E1553" s="17"/>
      <c r="F1553" s="17"/>
      <c r="G1553" s="17"/>
      <c r="H1553" s="17"/>
      <c r="I1553" s="17"/>
    </row>
    <row r="1554" spans="1:9" ht="15">
      <c r="A1554" s="17"/>
      <c r="B1554" s="17"/>
      <c r="C1554" s="17"/>
      <c r="D1554" s="17"/>
      <c r="E1554" s="17"/>
      <c r="F1554" s="17"/>
      <c r="G1554" s="17"/>
      <c r="H1554" s="17"/>
      <c r="I1554" s="17"/>
    </row>
    <row r="1555" spans="1:9" ht="15">
      <c r="A1555" s="17"/>
      <c r="B1555" s="17"/>
      <c r="C1555" s="17"/>
      <c r="D1555" s="17"/>
      <c r="E1555" s="17"/>
      <c r="F1555" s="17"/>
      <c r="G1555" s="17"/>
      <c r="H1555" s="17"/>
      <c r="I1555" s="17"/>
    </row>
    <row r="1556" spans="1:9" ht="15">
      <c r="A1556" s="17"/>
      <c r="B1556" s="17"/>
      <c r="C1556" s="17"/>
      <c r="D1556" s="17"/>
      <c r="E1556" s="17"/>
      <c r="F1556" s="17"/>
      <c r="G1556" s="17"/>
      <c r="H1556" s="17"/>
      <c r="I1556" s="17"/>
    </row>
    <row r="1557" spans="1:9" ht="15">
      <c r="A1557" s="17"/>
      <c r="B1557" s="17"/>
      <c r="C1557" s="17"/>
      <c r="D1557" s="17"/>
      <c r="E1557" s="17"/>
      <c r="F1557" s="17"/>
      <c r="G1557" s="17"/>
      <c r="H1557" s="17"/>
      <c r="I1557" s="17"/>
    </row>
    <row r="1558" spans="1:9" ht="15">
      <c r="A1558" s="17"/>
      <c r="B1558" s="17"/>
      <c r="C1558" s="17"/>
      <c r="D1558" s="17"/>
      <c r="E1558" s="17"/>
      <c r="F1558" s="17"/>
      <c r="G1558" s="17"/>
      <c r="H1558" s="17"/>
      <c r="I1558" s="17"/>
    </row>
    <row r="1559" spans="1:9" ht="15">
      <c r="A1559" s="17"/>
      <c r="B1559" s="17"/>
      <c r="C1559" s="17"/>
      <c r="D1559" s="17"/>
      <c r="E1559" s="17"/>
      <c r="F1559" s="17"/>
      <c r="G1559" s="17"/>
      <c r="H1559" s="17"/>
      <c r="I1559" s="17"/>
    </row>
    <row r="1560" spans="1:9" ht="15">
      <c r="A1560" s="17"/>
      <c r="B1560" s="17"/>
      <c r="C1560" s="17"/>
      <c r="D1560" s="17"/>
      <c r="E1560" s="17"/>
      <c r="F1560" s="17"/>
      <c r="G1560" s="17"/>
      <c r="H1560" s="17"/>
      <c r="I1560" s="17"/>
    </row>
    <row r="1561" spans="1:9" ht="15">
      <c r="A1561" s="17"/>
      <c r="B1561" s="17"/>
      <c r="C1561" s="17"/>
      <c r="D1561" s="17"/>
      <c r="E1561" s="17"/>
      <c r="F1561" s="17"/>
      <c r="G1561" s="17"/>
      <c r="H1561" s="17"/>
      <c r="I1561" s="17"/>
    </row>
    <row r="1562" spans="1:9" ht="15">
      <c r="A1562" s="17"/>
      <c r="B1562" s="17"/>
      <c r="C1562" s="17"/>
      <c r="D1562" s="17"/>
      <c r="E1562" s="17"/>
      <c r="F1562" s="17"/>
      <c r="G1562" s="17"/>
      <c r="H1562" s="17"/>
      <c r="I1562" s="17"/>
    </row>
    <row r="1563" spans="1:9" ht="15">
      <c r="A1563" s="17"/>
      <c r="B1563" s="17"/>
      <c r="C1563" s="17"/>
      <c r="D1563" s="17"/>
      <c r="E1563" s="17"/>
      <c r="F1563" s="17"/>
      <c r="G1563" s="17"/>
      <c r="H1563" s="17"/>
      <c r="I1563" s="17"/>
    </row>
    <row r="1564" spans="1:9" ht="15">
      <c r="A1564" s="17"/>
      <c r="B1564" s="17"/>
      <c r="C1564" s="17"/>
      <c r="D1564" s="17"/>
      <c r="E1564" s="17"/>
      <c r="F1564" s="17"/>
      <c r="G1564" s="17"/>
      <c r="H1564" s="17"/>
      <c r="I1564" s="17"/>
    </row>
    <row r="1565" spans="1:9" ht="15">
      <c r="A1565" s="17"/>
      <c r="B1565" s="17"/>
      <c r="C1565" s="17"/>
      <c r="D1565" s="17"/>
      <c r="E1565" s="17"/>
      <c r="F1565" s="17"/>
      <c r="G1565" s="17"/>
      <c r="H1565" s="17"/>
      <c r="I1565" s="17"/>
    </row>
    <row r="1566" spans="1:9" ht="15">
      <c r="A1566" s="17"/>
      <c r="B1566" s="17"/>
      <c r="C1566" s="17"/>
      <c r="D1566" s="17"/>
      <c r="E1566" s="17"/>
      <c r="F1566" s="17"/>
      <c r="G1566" s="17"/>
      <c r="H1566" s="17"/>
      <c r="I1566" s="17"/>
    </row>
    <row r="1567" spans="1:9" ht="15">
      <c r="A1567" s="17"/>
      <c r="B1567" s="17"/>
      <c r="C1567" s="17"/>
      <c r="D1567" s="17"/>
      <c r="E1567" s="17"/>
      <c r="F1567" s="17"/>
      <c r="G1567" s="17"/>
      <c r="H1567" s="17"/>
      <c r="I1567" s="17"/>
    </row>
    <row r="1568" spans="1:9" ht="15">
      <c r="A1568" s="17"/>
      <c r="B1568" s="17"/>
      <c r="C1568" s="17"/>
      <c r="D1568" s="17"/>
      <c r="E1568" s="17"/>
      <c r="F1568" s="17"/>
      <c r="G1568" s="17"/>
      <c r="H1568" s="17"/>
      <c r="I1568" s="17"/>
    </row>
    <row r="1569" spans="1:9" ht="15">
      <c r="A1569" s="17"/>
      <c r="B1569" s="17"/>
      <c r="C1569" s="17"/>
      <c r="D1569" s="17"/>
      <c r="E1569" s="17"/>
      <c r="F1569" s="17"/>
      <c r="G1569" s="17"/>
      <c r="H1569" s="17"/>
      <c r="I1569" s="17"/>
    </row>
    <row r="1570" spans="1:9" ht="15">
      <c r="A1570" s="17"/>
      <c r="B1570" s="17"/>
      <c r="C1570" s="17"/>
      <c r="D1570" s="17"/>
      <c r="E1570" s="17"/>
      <c r="F1570" s="17"/>
      <c r="G1570" s="17"/>
      <c r="H1570" s="17"/>
      <c r="I1570" s="17"/>
    </row>
    <row r="1571" spans="1:9" ht="15">
      <c r="A1571" s="17"/>
      <c r="B1571" s="17"/>
      <c r="C1571" s="17"/>
      <c r="D1571" s="17"/>
      <c r="E1571" s="17"/>
      <c r="F1571" s="17"/>
      <c r="G1571" s="17"/>
      <c r="H1571" s="17"/>
      <c r="I1571" s="17"/>
    </row>
    <row r="1572" spans="1:9" ht="15">
      <c r="A1572" s="17"/>
      <c r="B1572" s="17"/>
      <c r="C1572" s="17"/>
      <c r="D1572" s="17"/>
      <c r="E1572" s="17"/>
      <c r="F1572" s="17"/>
      <c r="G1572" s="17"/>
      <c r="H1572" s="17"/>
      <c r="I1572" s="17"/>
    </row>
    <row r="1573" spans="1:9" ht="15">
      <c r="A1573" s="17"/>
      <c r="B1573" s="17"/>
      <c r="C1573" s="17"/>
      <c r="D1573" s="17"/>
      <c r="E1573" s="17"/>
      <c r="F1573" s="17"/>
      <c r="G1573" s="17"/>
      <c r="H1573" s="17"/>
      <c r="I1573" s="17"/>
    </row>
    <row r="1574" spans="1:9" ht="15">
      <c r="A1574" s="17"/>
      <c r="B1574" s="17"/>
      <c r="C1574" s="17"/>
      <c r="D1574" s="17"/>
      <c r="E1574" s="17"/>
      <c r="F1574" s="17"/>
      <c r="G1574" s="17"/>
      <c r="H1574" s="17"/>
      <c r="I1574" s="17"/>
    </row>
    <row r="1575" spans="1:9" ht="15">
      <c r="A1575" s="17"/>
      <c r="B1575" s="17"/>
      <c r="C1575" s="17"/>
      <c r="D1575" s="17"/>
      <c r="E1575" s="17"/>
      <c r="F1575" s="17"/>
      <c r="G1575" s="17"/>
      <c r="H1575" s="17"/>
      <c r="I1575" s="17"/>
    </row>
    <row r="1576" spans="1:9" ht="15">
      <c r="A1576" s="17"/>
      <c r="B1576" s="17"/>
      <c r="C1576" s="17"/>
      <c r="D1576" s="17"/>
      <c r="E1576" s="17"/>
      <c r="F1576" s="17"/>
      <c r="G1576" s="17"/>
      <c r="H1576" s="17"/>
      <c r="I1576" s="17"/>
    </row>
    <row r="1577" spans="1:9" ht="15">
      <c r="A1577" s="17"/>
      <c r="B1577" s="17"/>
      <c r="C1577" s="17"/>
      <c r="D1577" s="17"/>
      <c r="E1577" s="17"/>
      <c r="F1577" s="17"/>
      <c r="G1577" s="17"/>
      <c r="H1577" s="17"/>
      <c r="I1577" s="17"/>
    </row>
    <row r="1578" spans="1:9" ht="15">
      <c r="A1578" s="17"/>
      <c r="B1578" s="17"/>
      <c r="C1578" s="17"/>
      <c r="D1578" s="17"/>
      <c r="E1578" s="17"/>
      <c r="F1578" s="17"/>
      <c r="G1578" s="17"/>
      <c r="H1578" s="17"/>
      <c r="I1578" s="17"/>
    </row>
    <row r="1579" spans="1:9" ht="15">
      <c r="A1579" s="17"/>
      <c r="B1579" s="17"/>
      <c r="C1579" s="17"/>
      <c r="D1579" s="17"/>
      <c r="E1579" s="17"/>
      <c r="F1579" s="17"/>
      <c r="G1579" s="17"/>
      <c r="H1579" s="17"/>
      <c r="I1579" s="17"/>
    </row>
    <row r="1580" spans="1:9" ht="15">
      <c r="A1580" s="17"/>
      <c r="B1580" s="17"/>
      <c r="C1580" s="17"/>
      <c r="D1580" s="17"/>
      <c r="E1580" s="17"/>
      <c r="F1580" s="17"/>
      <c r="G1580" s="17"/>
      <c r="H1580" s="17"/>
      <c r="I1580" s="17"/>
    </row>
    <row r="1581" spans="1:9" ht="15">
      <c r="A1581" s="17"/>
      <c r="B1581" s="17"/>
      <c r="C1581" s="17"/>
      <c r="D1581" s="17"/>
      <c r="E1581" s="17"/>
      <c r="F1581" s="17"/>
      <c r="G1581" s="17"/>
      <c r="H1581" s="17"/>
      <c r="I1581" s="17"/>
    </row>
    <row r="1582" spans="1:9" ht="15">
      <c r="A1582" s="17"/>
      <c r="B1582" s="17"/>
      <c r="C1582" s="17"/>
      <c r="D1582" s="17"/>
      <c r="E1582" s="17"/>
      <c r="F1582" s="17"/>
      <c r="G1582" s="17"/>
      <c r="H1582" s="17"/>
      <c r="I1582" s="17"/>
    </row>
    <row r="1583" spans="1:9" ht="15">
      <c r="A1583" s="17"/>
      <c r="B1583" s="17"/>
      <c r="C1583" s="17"/>
      <c r="D1583" s="17"/>
      <c r="E1583" s="17"/>
      <c r="F1583" s="17"/>
      <c r="G1583" s="17"/>
      <c r="H1583" s="17"/>
      <c r="I1583" s="17"/>
    </row>
    <row r="1584" spans="1:9" ht="15">
      <c r="A1584" s="17"/>
      <c r="B1584" s="17"/>
      <c r="C1584" s="17"/>
      <c r="D1584" s="17"/>
      <c r="E1584" s="17"/>
      <c r="F1584" s="17"/>
      <c r="G1584" s="17"/>
      <c r="H1584" s="17"/>
      <c r="I1584" s="17"/>
    </row>
    <row r="1585" spans="1:9" ht="15">
      <c r="A1585" s="17"/>
      <c r="B1585" s="17"/>
      <c r="C1585" s="17"/>
      <c r="D1585" s="17"/>
      <c r="E1585" s="17"/>
      <c r="F1585" s="17"/>
      <c r="G1585" s="17"/>
      <c r="H1585" s="17"/>
      <c r="I1585" s="17"/>
    </row>
    <row r="1586" spans="1:9" ht="15">
      <c r="A1586" s="17"/>
      <c r="B1586" s="17"/>
      <c r="C1586" s="17"/>
      <c r="D1586" s="17"/>
      <c r="E1586" s="17"/>
      <c r="F1586" s="17"/>
      <c r="G1586" s="17"/>
      <c r="H1586" s="17"/>
      <c r="I1586" s="17"/>
    </row>
    <row r="1587" spans="1:9" ht="15">
      <c r="A1587" s="17"/>
      <c r="B1587" s="17"/>
      <c r="C1587" s="17"/>
      <c r="D1587" s="17"/>
      <c r="E1587" s="17"/>
      <c r="F1587" s="17"/>
      <c r="G1587" s="17"/>
      <c r="H1587" s="17"/>
      <c r="I1587" s="17"/>
    </row>
    <row r="1588" spans="1:9" ht="15">
      <c r="A1588" s="17"/>
      <c r="B1588" s="17"/>
      <c r="C1588" s="17"/>
      <c r="D1588" s="17"/>
      <c r="E1588" s="17"/>
      <c r="F1588" s="17"/>
      <c r="G1588" s="17"/>
      <c r="H1588" s="17"/>
      <c r="I1588" s="17"/>
    </row>
    <row r="1589" spans="1:9" ht="15">
      <c r="A1589" s="17"/>
      <c r="B1589" s="17"/>
      <c r="C1589" s="17"/>
      <c r="D1589" s="17"/>
      <c r="E1589" s="17"/>
      <c r="F1589" s="17"/>
      <c r="G1589" s="17"/>
      <c r="H1589" s="17"/>
      <c r="I1589" s="17"/>
    </row>
    <row r="1590" spans="1:9" ht="15">
      <c r="A1590" s="17"/>
      <c r="B1590" s="17"/>
      <c r="C1590" s="17"/>
      <c r="D1590" s="17"/>
      <c r="E1590" s="17"/>
      <c r="F1590" s="17"/>
      <c r="G1590" s="17"/>
      <c r="H1590" s="17"/>
      <c r="I1590" s="17"/>
    </row>
    <row r="1591" spans="1:9" ht="15">
      <c r="A1591" s="17"/>
      <c r="B1591" s="17"/>
      <c r="C1591" s="17"/>
      <c r="D1591" s="17"/>
      <c r="E1591" s="17"/>
      <c r="F1591" s="17"/>
      <c r="G1591" s="17"/>
      <c r="H1591" s="17"/>
      <c r="I1591" s="17"/>
    </row>
    <row r="1592" spans="1:9" ht="15">
      <c r="A1592" s="17"/>
      <c r="B1592" s="17"/>
      <c r="C1592" s="17"/>
      <c r="D1592" s="17"/>
      <c r="E1592" s="17"/>
      <c r="F1592" s="17"/>
      <c r="G1592" s="17"/>
      <c r="H1592" s="17"/>
      <c r="I1592" s="17"/>
    </row>
    <row r="1593" spans="1:9" ht="15">
      <c r="A1593" s="17"/>
      <c r="B1593" s="17"/>
      <c r="C1593" s="17"/>
      <c r="D1593" s="17"/>
      <c r="E1593" s="17"/>
      <c r="F1593" s="17"/>
      <c r="G1593" s="17"/>
      <c r="H1593" s="17"/>
      <c r="I1593" s="17"/>
    </row>
    <row r="1594" spans="1:9" ht="15">
      <c r="A1594" s="17"/>
      <c r="B1594" s="17"/>
      <c r="C1594" s="17"/>
      <c r="D1594" s="17"/>
      <c r="E1594" s="17"/>
      <c r="F1594" s="17"/>
      <c r="G1594" s="17"/>
      <c r="H1594" s="17"/>
      <c r="I1594" s="17"/>
    </row>
    <row r="1595" spans="1:9" ht="15">
      <c r="A1595" s="17"/>
      <c r="B1595" s="17"/>
      <c r="C1595" s="17"/>
      <c r="D1595" s="17"/>
      <c r="E1595" s="17"/>
      <c r="F1595" s="17"/>
      <c r="G1595" s="17"/>
      <c r="H1595" s="17"/>
      <c r="I1595" s="17"/>
    </row>
    <row r="1596" spans="1:9" ht="15">
      <c r="A1596" s="17"/>
      <c r="B1596" s="17"/>
      <c r="C1596" s="17"/>
      <c r="D1596" s="17"/>
      <c r="E1596" s="17"/>
      <c r="F1596" s="17"/>
      <c r="G1596" s="17"/>
      <c r="H1596" s="17"/>
      <c r="I1596" s="17"/>
    </row>
    <row r="1597" spans="1:9" ht="15">
      <c r="A1597" s="17"/>
      <c r="B1597" s="17"/>
      <c r="C1597" s="17"/>
      <c r="D1597" s="17"/>
      <c r="E1597" s="17"/>
      <c r="F1597" s="17"/>
      <c r="G1597" s="17"/>
      <c r="H1597" s="17"/>
      <c r="I1597" s="17"/>
    </row>
    <row r="1598" spans="1:9" ht="15">
      <c r="A1598" s="17"/>
      <c r="B1598" s="17"/>
      <c r="C1598" s="17"/>
      <c r="D1598" s="17"/>
      <c r="E1598" s="17"/>
      <c r="F1598" s="17"/>
      <c r="G1598" s="17"/>
      <c r="H1598" s="17"/>
      <c r="I1598" s="17"/>
    </row>
    <row r="1599" spans="1:9" ht="15">
      <c r="A1599" s="17"/>
      <c r="B1599" s="17"/>
      <c r="C1599" s="17"/>
      <c r="D1599" s="17"/>
      <c r="E1599" s="17"/>
      <c r="F1599" s="17"/>
      <c r="G1599" s="17"/>
      <c r="H1599" s="17"/>
      <c r="I1599" s="17"/>
    </row>
    <row r="1600" spans="1:9" ht="15">
      <c r="A1600" s="17"/>
      <c r="B1600" s="17"/>
      <c r="C1600" s="17"/>
      <c r="D1600" s="17"/>
      <c r="E1600" s="17"/>
      <c r="F1600" s="17"/>
      <c r="G1600" s="17"/>
      <c r="H1600" s="17"/>
      <c r="I1600" s="17"/>
    </row>
    <row r="1601" spans="1:9" ht="15">
      <c r="A1601" s="17"/>
      <c r="B1601" s="17"/>
      <c r="C1601" s="17"/>
      <c r="D1601" s="17"/>
      <c r="E1601" s="17"/>
      <c r="F1601" s="17"/>
      <c r="G1601" s="17"/>
      <c r="H1601" s="17"/>
      <c r="I1601" s="17"/>
    </row>
    <row r="1602" spans="1:9" ht="15">
      <c r="A1602" s="17"/>
      <c r="B1602" s="17"/>
      <c r="C1602" s="17"/>
      <c r="D1602" s="17"/>
      <c r="E1602" s="17"/>
      <c r="F1602" s="17"/>
      <c r="G1602" s="17"/>
      <c r="H1602" s="17"/>
      <c r="I1602" s="17"/>
    </row>
    <row r="1603" spans="1:9" ht="15">
      <c r="A1603" s="17"/>
      <c r="B1603" s="17"/>
      <c r="C1603" s="17"/>
      <c r="D1603" s="17"/>
      <c r="E1603" s="17"/>
      <c r="F1603" s="17"/>
      <c r="G1603" s="17"/>
      <c r="H1603" s="17"/>
      <c r="I1603" s="17"/>
    </row>
    <row r="1604" spans="1:9" ht="15">
      <c r="A1604" s="17"/>
      <c r="B1604" s="17"/>
      <c r="C1604" s="17"/>
      <c r="D1604" s="17"/>
      <c r="E1604" s="17"/>
      <c r="F1604" s="17"/>
      <c r="G1604" s="17"/>
      <c r="H1604" s="17"/>
      <c r="I1604" s="17"/>
    </row>
    <row r="1605" spans="1:9" ht="15">
      <c r="A1605" s="17"/>
      <c r="B1605" s="17"/>
      <c r="C1605" s="17"/>
      <c r="D1605" s="17"/>
      <c r="E1605" s="17"/>
      <c r="F1605" s="17"/>
      <c r="G1605" s="17"/>
      <c r="H1605" s="17"/>
      <c r="I1605" s="17"/>
    </row>
    <row r="1606" spans="1:9" ht="15">
      <c r="A1606" s="17"/>
      <c r="B1606" s="17"/>
      <c r="C1606" s="17"/>
      <c r="D1606" s="17"/>
      <c r="E1606" s="17"/>
      <c r="F1606" s="17"/>
      <c r="G1606" s="17"/>
      <c r="H1606" s="17"/>
      <c r="I1606" s="17"/>
    </row>
    <row r="1607" spans="1:9" ht="15">
      <c r="A1607" s="17"/>
      <c r="B1607" s="17"/>
      <c r="C1607" s="17"/>
      <c r="D1607" s="17"/>
      <c r="E1607" s="17"/>
      <c r="F1607" s="17"/>
      <c r="G1607" s="17"/>
      <c r="H1607" s="17"/>
      <c r="I1607" s="17"/>
    </row>
    <row r="1608" spans="1:9" ht="15">
      <c r="A1608" s="17"/>
      <c r="B1608" s="17"/>
      <c r="C1608" s="17"/>
      <c r="D1608" s="17"/>
      <c r="E1608" s="17"/>
      <c r="F1608" s="17"/>
      <c r="G1608" s="17"/>
      <c r="H1608" s="17"/>
      <c r="I1608" s="17"/>
    </row>
    <row r="1609" spans="1:9" ht="15">
      <c r="A1609" s="17"/>
      <c r="B1609" s="17"/>
      <c r="C1609" s="17"/>
      <c r="D1609" s="17"/>
      <c r="E1609" s="17"/>
      <c r="F1609" s="17"/>
      <c r="G1609" s="17"/>
      <c r="H1609" s="17"/>
      <c r="I1609" s="17"/>
    </row>
    <row r="1610" spans="1:9" ht="15">
      <c r="A1610" s="17"/>
      <c r="B1610" s="17"/>
      <c r="C1610" s="17"/>
      <c r="D1610" s="17"/>
      <c r="E1610" s="17"/>
      <c r="F1610" s="17"/>
      <c r="G1610" s="17"/>
      <c r="H1610" s="17"/>
      <c r="I1610" s="17"/>
    </row>
    <row r="1611" spans="1:9" ht="15">
      <c r="A1611" s="17"/>
      <c r="B1611" s="17"/>
      <c r="C1611" s="17"/>
      <c r="D1611" s="17"/>
      <c r="E1611" s="17"/>
      <c r="F1611" s="17"/>
      <c r="G1611" s="17"/>
      <c r="H1611" s="17"/>
      <c r="I1611" s="17"/>
    </row>
    <row r="1612" spans="1:9" ht="15">
      <c r="A1612" s="17"/>
      <c r="B1612" s="17"/>
      <c r="C1612" s="17"/>
      <c r="D1612" s="17"/>
      <c r="E1612" s="17"/>
      <c r="F1612" s="17"/>
      <c r="G1612" s="17"/>
      <c r="H1612" s="17"/>
      <c r="I1612" s="17"/>
    </row>
    <row r="1613" spans="1:9" ht="15">
      <c r="A1613" s="17"/>
      <c r="B1613" s="17"/>
      <c r="C1613" s="17"/>
      <c r="D1613" s="17"/>
      <c r="E1613" s="17"/>
      <c r="F1613" s="17"/>
      <c r="G1613" s="17"/>
      <c r="H1613" s="17"/>
      <c r="I1613" s="17"/>
    </row>
    <row r="1614" spans="1:9" ht="15">
      <c r="A1614" s="17"/>
      <c r="B1614" s="17"/>
      <c r="C1614" s="17"/>
      <c r="D1614" s="17"/>
      <c r="E1614" s="17"/>
      <c r="F1614" s="17"/>
      <c r="G1614" s="17"/>
      <c r="H1614" s="17"/>
      <c r="I1614" s="17"/>
    </row>
    <row r="1615" spans="1:9" ht="15">
      <c r="A1615" s="17"/>
      <c r="B1615" s="17"/>
      <c r="C1615" s="17"/>
      <c r="D1615" s="17"/>
      <c r="E1615" s="17"/>
      <c r="F1615" s="17"/>
      <c r="G1615" s="17"/>
      <c r="H1615" s="17"/>
      <c r="I1615" s="17"/>
    </row>
    <row r="1616" spans="1:9" ht="15">
      <c r="A1616" s="17"/>
      <c r="B1616" s="17"/>
      <c r="C1616" s="17"/>
      <c r="D1616" s="17"/>
      <c r="E1616" s="17"/>
      <c r="F1616" s="17"/>
      <c r="G1616" s="17"/>
      <c r="H1616" s="17"/>
      <c r="I1616" s="17"/>
    </row>
    <row r="1617" spans="1:9" ht="15">
      <c r="A1617" s="17"/>
      <c r="B1617" s="17"/>
      <c r="C1617" s="17"/>
      <c r="D1617" s="17"/>
      <c r="E1617" s="17"/>
      <c r="F1617" s="17"/>
      <c r="G1617" s="17"/>
      <c r="H1617" s="17"/>
      <c r="I1617" s="17"/>
    </row>
    <row r="1618" spans="1:9" ht="15">
      <c r="A1618" s="17"/>
      <c r="B1618" s="17"/>
      <c r="C1618" s="17"/>
      <c r="D1618" s="17"/>
      <c r="E1618" s="17"/>
      <c r="F1618" s="17"/>
      <c r="G1618" s="17"/>
      <c r="H1618" s="17"/>
      <c r="I1618" s="17"/>
    </row>
    <row r="1619" spans="1:9" ht="15">
      <c r="A1619" s="17"/>
      <c r="B1619" s="17"/>
      <c r="C1619" s="17"/>
      <c r="D1619" s="17"/>
      <c r="E1619" s="17"/>
      <c r="F1619" s="17"/>
      <c r="G1619" s="17"/>
      <c r="H1619" s="17"/>
      <c r="I1619" s="17"/>
    </row>
    <row r="1620" spans="1:9" ht="15">
      <c r="A1620" s="17"/>
      <c r="B1620" s="17"/>
      <c r="C1620" s="17"/>
      <c r="D1620" s="17"/>
      <c r="E1620" s="17"/>
      <c r="F1620" s="17"/>
      <c r="G1620" s="17"/>
      <c r="H1620" s="17"/>
      <c r="I1620" s="17"/>
    </row>
    <row r="1621" spans="1:9" ht="15">
      <c r="A1621" s="17"/>
      <c r="B1621" s="17"/>
      <c r="C1621" s="17"/>
      <c r="D1621" s="17"/>
      <c r="E1621" s="17"/>
      <c r="F1621" s="17"/>
      <c r="G1621" s="17"/>
      <c r="H1621" s="17"/>
      <c r="I1621" s="17"/>
    </row>
    <row r="1622" spans="1:9" ht="15">
      <c r="A1622" s="17"/>
      <c r="B1622" s="17"/>
      <c r="C1622" s="17"/>
      <c r="D1622" s="17"/>
      <c r="E1622" s="17"/>
      <c r="F1622" s="17"/>
      <c r="G1622" s="17"/>
      <c r="H1622" s="17"/>
      <c r="I1622" s="17"/>
    </row>
    <row r="1623" spans="1:9" ht="15">
      <c r="A1623" s="17"/>
      <c r="B1623" s="17"/>
      <c r="C1623" s="17"/>
      <c r="D1623" s="17"/>
      <c r="E1623" s="17"/>
      <c r="F1623" s="17"/>
      <c r="G1623" s="17"/>
      <c r="H1623" s="17"/>
      <c r="I1623" s="17"/>
    </row>
    <row r="1624" spans="1:9" ht="15">
      <c r="A1624" s="17"/>
      <c r="B1624" s="17"/>
      <c r="C1624" s="17"/>
      <c r="D1624" s="17"/>
      <c r="E1624" s="17"/>
      <c r="F1624" s="17"/>
      <c r="G1624" s="17"/>
      <c r="H1624" s="17"/>
      <c r="I1624" s="17"/>
    </row>
    <row r="1625" spans="1:9" ht="15">
      <c r="A1625" s="17"/>
      <c r="B1625" s="17"/>
      <c r="C1625" s="17"/>
      <c r="D1625" s="17"/>
      <c r="E1625" s="17"/>
      <c r="F1625" s="17"/>
      <c r="G1625" s="17"/>
      <c r="H1625" s="17"/>
      <c r="I1625" s="17"/>
    </row>
    <row r="1626" spans="1:9" ht="15">
      <c r="A1626" s="17"/>
      <c r="B1626" s="17"/>
      <c r="C1626" s="17"/>
      <c r="D1626" s="17"/>
      <c r="E1626" s="17"/>
      <c r="F1626" s="17"/>
      <c r="G1626" s="17"/>
      <c r="H1626" s="17"/>
      <c r="I1626" s="17"/>
    </row>
    <row r="1627" spans="1:9" ht="15">
      <c r="A1627" s="17"/>
      <c r="B1627" s="17"/>
      <c r="C1627" s="17"/>
      <c r="D1627" s="17"/>
      <c r="E1627" s="17"/>
      <c r="F1627" s="17"/>
      <c r="G1627" s="17"/>
      <c r="H1627" s="17"/>
      <c r="I1627" s="17"/>
    </row>
    <row r="1628" spans="1:9" ht="15">
      <c r="A1628" s="17"/>
      <c r="B1628" s="17"/>
      <c r="C1628" s="17"/>
      <c r="D1628" s="17"/>
      <c r="E1628" s="17"/>
      <c r="F1628" s="17"/>
      <c r="G1628" s="17"/>
      <c r="H1628" s="17"/>
      <c r="I1628" s="17"/>
    </row>
    <row r="1629" spans="1:9" ht="15">
      <c r="A1629" s="17"/>
      <c r="B1629" s="17"/>
      <c r="C1629" s="17"/>
      <c r="D1629" s="17"/>
      <c r="E1629" s="17"/>
      <c r="F1629" s="17"/>
      <c r="G1629" s="17"/>
      <c r="H1629" s="17"/>
      <c r="I1629" s="17"/>
    </row>
    <row r="1630" spans="1:9" ht="15">
      <c r="A1630" s="17"/>
      <c r="B1630" s="17"/>
      <c r="C1630" s="17"/>
      <c r="D1630" s="17"/>
      <c r="E1630" s="17"/>
      <c r="F1630" s="17"/>
      <c r="G1630" s="17"/>
      <c r="H1630" s="17"/>
      <c r="I1630" s="17"/>
    </row>
    <row r="1631" spans="1:9" ht="15">
      <c r="A1631" s="17"/>
      <c r="B1631" s="17"/>
      <c r="C1631" s="17"/>
      <c r="D1631" s="17"/>
      <c r="E1631" s="17"/>
      <c r="F1631" s="17"/>
      <c r="G1631" s="17"/>
      <c r="H1631" s="17"/>
      <c r="I1631" s="17"/>
    </row>
    <row r="1632" spans="1:9" ht="15">
      <c r="A1632" s="17"/>
      <c r="B1632" s="17"/>
      <c r="C1632" s="17"/>
      <c r="D1632" s="17"/>
      <c r="E1632" s="17"/>
      <c r="F1632" s="17"/>
      <c r="G1632" s="17"/>
      <c r="H1632" s="17"/>
      <c r="I1632" s="17"/>
    </row>
    <row r="1633" spans="1:9" ht="15">
      <c r="A1633" s="17"/>
      <c r="B1633" s="17"/>
      <c r="C1633" s="17"/>
      <c r="D1633" s="17"/>
      <c r="E1633" s="17"/>
      <c r="F1633" s="17"/>
      <c r="G1633" s="17"/>
      <c r="H1633" s="17"/>
      <c r="I1633" s="17"/>
    </row>
    <row r="1634" spans="1:9" ht="15">
      <c r="A1634" s="17"/>
      <c r="B1634" s="17"/>
      <c r="C1634" s="17"/>
      <c r="D1634" s="17"/>
      <c r="E1634" s="17"/>
      <c r="F1634" s="17"/>
      <c r="G1634" s="17"/>
      <c r="H1634" s="17"/>
      <c r="I1634" s="17"/>
    </row>
    <row r="1635" spans="1:9" ht="15">
      <c r="A1635" s="17"/>
      <c r="B1635" s="17"/>
      <c r="C1635" s="17"/>
      <c r="D1635" s="17"/>
      <c r="E1635" s="17"/>
      <c r="F1635" s="17"/>
      <c r="G1635" s="17"/>
      <c r="H1635" s="17"/>
      <c r="I1635" s="17"/>
    </row>
    <row r="1636" spans="1:9" ht="15">
      <c r="A1636" s="17"/>
      <c r="B1636" s="17"/>
      <c r="C1636" s="17"/>
      <c r="D1636" s="17"/>
      <c r="E1636" s="17"/>
      <c r="F1636" s="17"/>
      <c r="G1636" s="17"/>
      <c r="H1636" s="17"/>
      <c r="I1636" s="17"/>
    </row>
    <row r="1637" spans="1:9" ht="15">
      <c r="A1637" s="17"/>
      <c r="B1637" s="17"/>
      <c r="C1637" s="17"/>
      <c r="D1637" s="17"/>
      <c r="E1637" s="17"/>
      <c r="F1637" s="17"/>
      <c r="G1637" s="17"/>
      <c r="H1637" s="17"/>
      <c r="I1637" s="17"/>
    </row>
    <row r="1638" spans="1:9" ht="15">
      <c r="A1638" s="17"/>
      <c r="B1638" s="17"/>
      <c r="C1638" s="17"/>
      <c r="D1638" s="17"/>
      <c r="E1638" s="17"/>
      <c r="F1638" s="17"/>
      <c r="G1638" s="17"/>
      <c r="H1638" s="17"/>
      <c r="I1638" s="17"/>
    </row>
    <row r="1639" spans="1:9" ht="15">
      <c r="A1639" s="17"/>
      <c r="B1639" s="17"/>
      <c r="C1639" s="17"/>
      <c r="D1639" s="17"/>
      <c r="E1639" s="17"/>
      <c r="F1639" s="17"/>
      <c r="G1639" s="17"/>
      <c r="H1639" s="17"/>
      <c r="I1639" s="17"/>
    </row>
    <row r="1640" spans="1:9" ht="15">
      <c r="A1640" s="17"/>
      <c r="B1640" s="17"/>
      <c r="C1640" s="17"/>
      <c r="D1640" s="17"/>
      <c r="E1640" s="17"/>
      <c r="F1640" s="17"/>
      <c r="G1640" s="17"/>
      <c r="H1640" s="17"/>
      <c r="I1640" s="17"/>
    </row>
    <row r="1641" spans="1:9" ht="15">
      <c r="A1641" s="17"/>
      <c r="B1641" s="17"/>
      <c r="C1641" s="17"/>
      <c r="D1641" s="17"/>
      <c r="E1641" s="17"/>
      <c r="F1641" s="17"/>
      <c r="G1641" s="17"/>
      <c r="H1641" s="17"/>
      <c r="I1641" s="17"/>
    </row>
    <row r="1642" spans="1:9" ht="15">
      <c r="A1642" s="17"/>
      <c r="B1642" s="17"/>
      <c r="C1642" s="17"/>
      <c r="D1642" s="17"/>
      <c r="E1642" s="17"/>
      <c r="F1642" s="17"/>
      <c r="G1642" s="17"/>
      <c r="H1642" s="17"/>
      <c r="I1642" s="17"/>
    </row>
    <row r="1643" spans="1:9" ht="15">
      <c r="A1643" s="17"/>
      <c r="B1643" s="17"/>
      <c r="C1643" s="17"/>
      <c r="D1643" s="17"/>
      <c r="E1643" s="17"/>
      <c r="F1643" s="17"/>
      <c r="G1643" s="17"/>
      <c r="H1643" s="17"/>
      <c r="I1643" s="17"/>
    </row>
    <row r="1644" spans="1:9" ht="15">
      <c r="A1644" s="17"/>
      <c r="B1644" s="17"/>
      <c r="C1644" s="17"/>
      <c r="D1644" s="17"/>
      <c r="E1644" s="17"/>
      <c r="F1644" s="17"/>
      <c r="G1644" s="17"/>
      <c r="H1644" s="17"/>
      <c r="I1644" s="17"/>
    </row>
    <row r="1645" spans="1:9" ht="15">
      <c r="A1645" s="17"/>
      <c r="B1645" s="17"/>
      <c r="C1645" s="17"/>
      <c r="D1645" s="17"/>
      <c r="E1645" s="17"/>
      <c r="F1645" s="17"/>
      <c r="G1645" s="17"/>
      <c r="H1645" s="17"/>
      <c r="I1645" s="17"/>
    </row>
    <row r="1646" spans="1:9" ht="15">
      <c r="A1646" s="17"/>
      <c r="B1646" s="17"/>
      <c r="C1646" s="17"/>
      <c r="D1646" s="17"/>
      <c r="E1646" s="17"/>
      <c r="F1646" s="17"/>
      <c r="G1646" s="17"/>
      <c r="H1646" s="17"/>
      <c r="I1646" s="17"/>
    </row>
    <row r="1647" spans="1:9" ht="15">
      <c r="A1647" s="17"/>
      <c r="B1647" s="17"/>
      <c r="C1647" s="17"/>
      <c r="D1647" s="17"/>
      <c r="E1647" s="17"/>
      <c r="F1647" s="17"/>
      <c r="G1647" s="17"/>
      <c r="H1647" s="17"/>
      <c r="I1647" s="17"/>
    </row>
    <row r="1648" spans="1:9" ht="15">
      <c r="A1648" s="17"/>
      <c r="B1648" s="17"/>
      <c r="C1648" s="17"/>
      <c r="D1648" s="17"/>
      <c r="E1648" s="17"/>
      <c r="F1648" s="17"/>
      <c r="G1648" s="17"/>
      <c r="H1648" s="17"/>
      <c r="I1648" s="17"/>
    </row>
    <row r="1649" spans="1:9" ht="15">
      <c r="A1649" s="17"/>
      <c r="B1649" s="17"/>
      <c r="C1649" s="17"/>
      <c r="D1649" s="17"/>
      <c r="E1649" s="17"/>
      <c r="F1649" s="17"/>
      <c r="G1649" s="17"/>
      <c r="H1649" s="17"/>
      <c r="I1649" s="17"/>
    </row>
    <row r="1650" spans="1:9" ht="15">
      <c r="A1650" s="17"/>
      <c r="B1650" s="17"/>
      <c r="C1650" s="17"/>
      <c r="D1650" s="17"/>
      <c r="E1650" s="17"/>
      <c r="F1650" s="17"/>
      <c r="G1650" s="17"/>
      <c r="H1650" s="17"/>
      <c r="I1650" s="17"/>
    </row>
    <row r="1651" spans="1:9" ht="15">
      <c r="A1651" s="17"/>
      <c r="B1651" s="17"/>
      <c r="C1651" s="17"/>
      <c r="D1651" s="17"/>
      <c r="E1651" s="17"/>
      <c r="F1651" s="17"/>
      <c r="G1651" s="17"/>
      <c r="H1651" s="17"/>
      <c r="I1651" s="17"/>
    </row>
    <row r="1652" spans="1:9" ht="15">
      <c r="A1652" s="17"/>
      <c r="B1652" s="17"/>
      <c r="C1652" s="17"/>
      <c r="D1652" s="17"/>
      <c r="E1652" s="17"/>
      <c r="F1652" s="17"/>
      <c r="G1652" s="17"/>
      <c r="H1652" s="17"/>
      <c r="I1652" s="17"/>
    </row>
    <row r="1653" spans="1:9" ht="15">
      <c r="A1653" s="17"/>
      <c r="B1653" s="17"/>
      <c r="C1653" s="17"/>
      <c r="D1653" s="17"/>
      <c r="E1653" s="17"/>
      <c r="F1653" s="17"/>
      <c r="G1653" s="17"/>
      <c r="H1653" s="17"/>
      <c r="I1653" s="17"/>
    </row>
    <row r="1654" spans="1:9" ht="15">
      <c r="A1654" s="17"/>
      <c r="B1654" s="17"/>
      <c r="C1654" s="17"/>
      <c r="D1654" s="17"/>
      <c r="E1654" s="17"/>
      <c r="F1654" s="17"/>
      <c r="G1654" s="17"/>
      <c r="H1654" s="17"/>
      <c r="I1654" s="17"/>
    </row>
    <row r="1655" spans="1:9" ht="15">
      <c r="A1655" s="17"/>
      <c r="B1655" s="17"/>
      <c r="C1655" s="17"/>
      <c r="D1655" s="17"/>
      <c r="E1655" s="17"/>
      <c r="F1655" s="17"/>
      <c r="G1655" s="17"/>
      <c r="H1655" s="17"/>
      <c r="I1655" s="17"/>
    </row>
    <row r="1656" spans="1:9" ht="15">
      <c r="A1656" s="17"/>
      <c r="B1656" s="17"/>
      <c r="C1656" s="17"/>
      <c r="D1656" s="17"/>
      <c r="E1656" s="17"/>
      <c r="F1656" s="17"/>
      <c r="G1656" s="17"/>
      <c r="H1656" s="17"/>
      <c r="I1656" s="17"/>
    </row>
    <row r="1657" spans="1:9" ht="15">
      <c r="A1657" s="17"/>
      <c r="B1657" s="17"/>
      <c r="C1657" s="17"/>
      <c r="D1657" s="17"/>
      <c r="E1657" s="17"/>
      <c r="F1657" s="17"/>
      <c r="G1657" s="17"/>
      <c r="H1657" s="17"/>
      <c r="I1657" s="17"/>
    </row>
    <row r="1658" spans="1:9" ht="15">
      <c r="A1658" s="17"/>
      <c r="B1658" s="17"/>
      <c r="C1658" s="17"/>
      <c r="D1658" s="17"/>
      <c r="E1658" s="17"/>
      <c r="F1658" s="17"/>
      <c r="G1658" s="17"/>
      <c r="H1658" s="17"/>
      <c r="I1658" s="17"/>
    </row>
    <row r="1659" spans="1:9" ht="15">
      <c r="A1659" s="17"/>
      <c r="B1659" s="17"/>
      <c r="C1659" s="17"/>
      <c r="D1659" s="17"/>
      <c r="E1659" s="17"/>
      <c r="F1659" s="17"/>
      <c r="G1659" s="17"/>
      <c r="H1659" s="17"/>
      <c r="I1659" s="17"/>
    </row>
    <row r="1660" spans="1:9" ht="15">
      <c r="A1660" s="17"/>
      <c r="B1660" s="17"/>
      <c r="C1660" s="17"/>
      <c r="D1660" s="17"/>
      <c r="E1660" s="17"/>
      <c r="F1660" s="17"/>
      <c r="G1660" s="17"/>
      <c r="H1660" s="17"/>
      <c r="I1660" s="17"/>
    </row>
    <row r="1661" spans="1:9" ht="15">
      <c r="A1661" s="17"/>
      <c r="B1661" s="17"/>
      <c r="C1661" s="17"/>
      <c r="D1661" s="17"/>
      <c r="E1661" s="17"/>
      <c r="F1661" s="17"/>
      <c r="G1661" s="17"/>
      <c r="H1661" s="17"/>
      <c r="I1661" s="17"/>
    </row>
    <row r="1662" spans="1:9" ht="15">
      <c r="A1662" s="17"/>
      <c r="B1662" s="17"/>
      <c r="C1662" s="17"/>
      <c r="D1662" s="17"/>
      <c r="E1662" s="17"/>
      <c r="F1662" s="17"/>
      <c r="G1662" s="17"/>
      <c r="H1662" s="17"/>
      <c r="I1662" s="17"/>
    </row>
    <row r="1663" spans="1:9" ht="15">
      <c r="A1663" s="17"/>
      <c r="B1663" s="17"/>
      <c r="C1663" s="17"/>
      <c r="D1663" s="17"/>
      <c r="E1663" s="17"/>
      <c r="F1663" s="17"/>
      <c r="G1663" s="17"/>
      <c r="H1663" s="17"/>
      <c r="I1663" s="17"/>
    </row>
    <row r="1664" spans="1:9" ht="15">
      <c r="A1664" s="17"/>
      <c r="B1664" s="17"/>
      <c r="C1664" s="17"/>
      <c r="D1664" s="17"/>
      <c r="E1664" s="17"/>
      <c r="F1664" s="17"/>
      <c r="G1664" s="17"/>
      <c r="H1664" s="17"/>
      <c r="I1664" s="17"/>
    </row>
    <row r="1665" spans="1:9" ht="15">
      <c r="A1665" s="17"/>
      <c r="B1665" s="17"/>
      <c r="C1665" s="17"/>
      <c r="D1665" s="17"/>
      <c r="E1665" s="17"/>
      <c r="F1665" s="17"/>
      <c r="G1665" s="17"/>
      <c r="H1665" s="17"/>
      <c r="I1665" s="17"/>
    </row>
    <row r="1666" spans="1:9" ht="15">
      <c r="A1666" s="17"/>
      <c r="B1666" s="17"/>
      <c r="C1666" s="17"/>
      <c r="D1666" s="17"/>
      <c r="E1666" s="17"/>
      <c r="F1666" s="17"/>
      <c r="G1666" s="17"/>
      <c r="H1666" s="17"/>
      <c r="I1666" s="17"/>
    </row>
    <row r="1667" spans="1:9" ht="15">
      <c r="A1667" s="17"/>
      <c r="B1667" s="17"/>
      <c r="C1667" s="17"/>
      <c r="D1667" s="17"/>
      <c r="E1667" s="17"/>
      <c r="F1667" s="17"/>
      <c r="G1667" s="17"/>
      <c r="H1667" s="17"/>
      <c r="I1667" s="17"/>
    </row>
    <row r="1668" spans="1:9" ht="15">
      <c r="A1668" s="17"/>
      <c r="B1668" s="17"/>
      <c r="C1668" s="17"/>
      <c r="D1668" s="17"/>
      <c r="E1668" s="17"/>
      <c r="F1668" s="17"/>
      <c r="G1668" s="17"/>
      <c r="H1668" s="17"/>
      <c r="I1668" s="17"/>
    </row>
    <row r="1669" spans="1:9" ht="15">
      <c r="A1669" s="17"/>
      <c r="B1669" s="17"/>
      <c r="C1669" s="17"/>
      <c r="D1669" s="17"/>
      <c r="E1669" s="17"/>
      <c r="F1669" s="17"/>
      <c r="G1669" s="17"/>
      <c r="H1669" s="17"/>
      <c r="I1669" s="17"/>
    </row>
    <row r="1670" spans="1:9" ht="15">
      <c r="A1670" s="17"/>
      <c r="B1670" s="17"/>
      <c r="C1670" s="17"/>
      <c r="D1670" s="17"/>
      <c r="E1670" s="17"/>
      <c r="F1670" s="17"/>
      <c r="G1670" s="17"/>
      <c r="H1670" s="17"/>
      <c r="I1670" s="17"/>
    </row>
    <row r="1671" spans="1:9" ht="15">
      <c r="A1671" s="17"/>
      <c r="B1671" s="17"/>
      <c r="C1671" s="17"/>
      <c r="D1671" s="17"/>
      <c r="E1671" s="17"/>
      <c r="F1671" s="17"/>
      <c r="G1671" s="17"/>
      <c r="H1671" s="17"/>
      <c r="I1671" s="17"/>
    </row>
    <row r="1672" spans="1:9" ht="15">
      <c r="A1672" s="17"/>
      <c r="B1672" s="17"/>
      <c r="C1672" s="17"/>
      <c r="D1672" s="17"/>
      <c r="E1672" s="17"/>
      <c r="F1672" s="17"/>
      <c r="G1672" s="17"/>
      <c r="H1672" s="17"/>
      <c r="I1672" s="17"/>
    </row>
    <row r="1673" spans="1:9" ht="15">
      <c r="A1673" s="17"/>
      <c r="B1673" s="17"/>
      <c r="C1673" s="17"/>
      <c r="D1673" s="17"/>
      <c r="E1673" s="17"/>
      <c r="F1673" s="17"/>
      <c r="G1673" s="17"/>
      <c r="H1673" s="17"/>
      <c r="I1673" s="17"/>
    </row>
    <row r="1674" spans="1:9" ht="15">
      <c r="A1674" s="17"/>
      <c r="B1674" s="17"/>
      <c r="C1674" s="17"/>
      <c r="D1674" s="17"/>
      <c r="E1674" s="17"/>
      <c r="F1674" s="17"/>
      <c r="G1674" s="17"/>
      <c r="H1674" s="17"/>
      <c r="I1674" s="17"/>
    </row>
    <row r="1675" spans="1:9" ht="15">
      <c r="A1675" s="17"/>
      <c r="B1675" s="17"/>
      <c r="C1675" s="17"/>
      <c r="D1675" s="17"/>
      <c r="E1675" s="17"/>
      <c r="F1675" s="17"/>
      <c r="G1675" s="17"/>
      <c r="H1675" s="17"/>
      <c r="I1675" s="17"/>
    </row>
    <row r="1676" spans="1:9" ht="15">
      <c r="A1676" s="17"/>
      <c r="B1676" s="17"/>
      <c r="C1676" s="17"/>
      <c r="D1676" s="17"/>
      <c r="E1676" s="17"/>
      <c r="F1676" s="17"/>
      <c r="G1676" s="17"/>
      <c r="H1676" s="17"/>
      <c r="I1676" s="17"/>
    </row>
    <row r="1677" spans="1:9" ht="15">
      <c r="A1677" s="17"/>
      <c r="B1677" s="17"/>
      <c r="C1677" s="17"/>
      <c r="D1677" s="17"/>
      <c r="E1677" s="17"/>
      <c r="F1677" s="17"/>
      <c r="G1677" s="17"/>
      <c r="H1677" s="17"/>
      <c r="I1677" s="17"/>
    </row>
    <row r="1678" spans="1:9" ht="15">
      <c r="A1678" s="17"/>
      <c r="B1678" s="17"/>
      <c r="C1678" s="17"/>
      <c r="D1678" s="17"/>
      <c r="E1678" s="17"/>
      <c r="F1678" s="17"/>
      <c r="G1678" s="17"/>
      <c r="H1678" s="17"/>
      <c r="I1678" s="17"/>
    </row>
    <row r="1679" spans="1:9" ht="15">
      <c r="A1679" s="17"/>
      <c r="B1679" s="17"/>
      <c r="C1679" s="17"/>
      <c r="D1679" s="17"/>
      <c r="E1679" s="17"/>
      <c r="F1679" s="17"/>
      <c r="G1679" s="17"/>
      <c r="H1679" s="17"/>
      <c r="I1679" s="17"/>
    </row>
    <row r="1680" spans="1:9" ht="15">
      <c r="A1680" s="17"/>
      <c r="B1680" s="17"/>
      <c r="C1680" s="17"/>
      <c r="D1680" s="17"/>
      <c r="E1680" s="17"/>
      <c r="F1680" s="17"/>
      <c r="G1680" s="17"/>
      <c r="H1680" s="17"/>
      <c r="I1680" s="17"/>
    </row>
    <row r="1681" spans="1:9" ht="15">
      <c r="A1681" s="17"/>
      <c r="B1681" s="17"/>
      <c r="C1681" s="17"/>
      <c r="D1681" s="17"/>
      <c r="E1681" s="17"/>
      <c r="F1681" s="17"/>
      <c r="G1681" s="17"/>
      <c r="H1681" s="17"/>
      <c r="I1681" s="17"/>
    </row>
    <row r="1682" spans="1:9" ht="15">
      <c r="A1682" s="17"/>
      <c r="B1682" s="17"/>
      <c r="C1682" s="17"/>
      <c r="D1682" s="17"/>
      <c r="E1682" s="17"/>
      <c r="F1682" s="17"/>
      <c r="G1682" s="17"/>
      <c r="H1682" s="17"/>
      <c r="I1682" s="17"/>
    </row>
    <row r="1683" spans="1:9" ht="15">
      <c r="A1683" s="17"/>
      <c r="B1683" s="17"/>
      <c r="C1683" s="17"/>
      <c r="D1683" s="17"/>
      <c r="E1683" s="17"/>
      <c r="F1683" s="17"/>
      <c r="G1683" s="17"/>
      <c r="H1683" s="17"/>
      <c r="I1683" s="17"/>
    </row>
    <row r="1684" spans="1:9" ht="15">
      <c r="A1684" s="17"/>
      <c r="B1684" s="17"/>
      <c r="C1684" s="17"/>
      <c r="D1684" s="17"/>
      <c r="E1684" s="17"/>
      <c r="F1684" s="17"/>
      <c r="G1684" s="17"/>
      <c r="H1684" s="17"/>
      <c r="I1684" s="17"/>
    </row>
    <row r="1685" spans="1:9" ht="15">
      <c r="A1685" s="17"/>
      <c r="B1685" s="17"/>
      <c r="C1685" s="17"/>
      <c r="D1685" s="17"/>
      <c r="E1685" s="17"/>
      <c r="F1685" s="17"/>
      <c r="G1685" s="17"/>
      <c r="H1685" s="17"/>
      <c r="I1685" s="17"/>
    </row>
    <row r="1686" spans="1:9" ht="15">
      <c r="A1686" s="17"/>
      <c r="B1686" s="17"/>
      <c r="C1686" s="17"/>
      <c r="D1686" s="17"/>
      <c r="E1686" s="17"/>
      <c r="F1686" s="17"/>
      <c r="G1686" s="17"/>
      <c r="H1686" s="17"/>
      <c r="I1686" s="17"/>
    </row>
    <row r="1687" spans="1:9" ht="15">
      <c r="A1687" s="17"/>
      <c r="B1687" s="17"/>
      <c r="C1687" s="17"/>
      <c r="D1687" s="17"/>
      <c r="E1687" s="17"/>
      <c r="F1687" s="17"/>
      <c r="G1687" s="17"/>
      <c r="H1687" s="17"/>
      <c r="I1687" s="17"/>
    </row>
    <row r="1688" spans="1:9" ht="15">
      <c r="A1688" s="17"/>
      <c r="B1688" s="17"/>
      <c r="C1688" s="17"/>
      <c r="D1688" s="17"/>
      <c r="E1688" s="17"/>
      <c r="F1688" s="17"/>
      <c r="G1688" s="17"/>
      <c r="H1688" s="17"/>
      <c r="I1688" s="17"/>
    </row>
    <row r="1689" spans="1:9" ht="15">
      <c r="A1689" s="17"/>
      <c r="B1689" s="17"/>
      <c r="C1689" s="17"/>
      <c r="D1689" s="17"/>
      <c r="E1689" s="17"/>
      <c r="F1689" s="17"/>
      <c r="G1689" s="17"/>
      <c r="H1689" s="17"/>
      <c r="I1689" s="17"/>
    </row>
    <row r="1690" spans="1:9" ht="15">
      <c r="A1690" s="17"/>
      <c r="B1690" s="17"/>
      <c r="C1690" s="17"/>
      <c r="D1690" s="17"/>
      <c r="E1690" s="17"/>
      <c r="F1690" s="17"/>
      <c r="G1690" s="17"/>
      <c r="H1690" s="17"/>
      <c r="I1690" s="17"/>
    </row>
    <row r="1691" spans="1:9" ht="15">
      <c r="A1691" s="17"/>
      <c r="B1691" s="17"/>
      <c r="C1691" s="17"/>
      <c r="D1691" s="17"/>
      <c r="E1691" s="17"/>
      <c r="F1691" s="17"/>
      <c r="G1691" s="17"/>
      <c r="H1691" s="17"/>
      <c r="I1691" s="17"/>
    </row>
    <row r="1692" spans="1:9" ht="15">
      <c r="A1692" s="17"/>
      <c r="B1692" s="17"/>
      <c r="C1692" s="17"/>
      <c r="D1692" s="17"/>
      <c r="E1692" s="17"/>
      <c r="F1692" s="17"/>
      <c r="G1692" s="17"/>
      <c r="H1692" s="17"/>
      <c r="I1692" s="17"/>
    </row>
    <row r="1693" spans="1:9" ht="15">
      <c r="A1693" s="17"/>
      <c r="B1693" s="17"/>
      <c r="C1693" s="17"/>
      <c r="D1693" s="17"/>
      <c r="E1693" s="17"/>
      <c r="F1693" s="17"/>
      <c r="G1693" s="17"/>
      <c r="H1693" s="17"/>
      <c r="I1693" s="17"/>
    </row>
    <row r="1694" spans="1:9" ht="15">
      <c r="A1694" s="17"/>
      <c r="B1694" s="17"/>
      <c r="C1694" s="17"/>
      <c r="D1694" s="17"/>
      <c r="E1694" s="17"/>
      <c r="F1694" s="17"/>
      <c r="G1694" s="17"/>
      <c r="H1694" s="17"/>
      <c r="I1694" s="17"/>
    </row>
    <row r="1695" spans="1:9" ht="15">
      <c r="A1695" s="17"/>
      <c r="B1695" s="17"/>
      <c r="C1695" s="17"/>
      <c r="D1695" s="17"/>
      <c r="E1695" s="17"/>
      <c r="F1695" s="17"/>
      <c r="G1695" s="17"/>
      <c r="H1695" s="17"/>
      <c r="I1695" s="17"/>
    </row>
    <row r="1696" spans="1:9" ht="15">
      <c r="A1696" s="17"/>
      <c r="B1696" s="17"/>
      <c r="C1696" s="17"/>
      <c r="D1696" s="17"/>
      <c r="E1696" s="17"/>
      <c r="F1696" s="17"/>
      <c r="G1696" s="17"/>
      <c r="H1696" s="17"/>
      <c r="I1696" s="17"/>
    </row>
    <row r="1697" spans="1:9" ht="15">
      <c r="A1697" s="17"/>
      <c r="B1697" s="17"/>
      <c r="C1697" s="17"/>
      <c r="D1697" s="17"/>
      <c r="E1697" s="17"/>
      <c r="F1697" s="17"/>
      <c r="G1697" s="17"/>
      <c r="H1697" s="17"/>
      <c r="I1697" s="17"/>
    </row>
    <row r="1698" spans="1:9" ht="15">
      <c r="A1698" s="17"/>
      <c r="B1698" s="17"/>
      <c r="C1698" s="17"/>
      <c r="D1698" s="17"/>
      <c r="E1698" s="17"/>
      <c r="F1698" s="17"/>
      <c r="G1698" s="17"/>
      <c r="H1698" s="17"/>
      <c r="I1698" s="17"/>
    </row>
    <row r="1699" spans="1:9" ht="15">
      <c r="A1699" s="17"/>
      <c r="B1699" s="17"/>
      <c r="C1699" s="17"/>
      <c r="D1699" s="17"/>
      <c r="E1699" s="17"/>
      <c r="F1699" s="17"/>
      <c r="G1699" s="17"/>
      <c r="H1699" s="17"/>
      <c r="I1699" s="17"/>
    </row>
    <row r="1700" spans="1:9" ht="15">
      <c r="A1700" s="17"/>
      <c r="B1700" s="17"/>
      <c r="C1700" s="17"/>
      <c r="D1700" s="17"/>
      <c r="E1700" s="17"/>
      <c r="F1700" s="17"/>
      <c r="G1700" s="17"/>
      <c r="H1700" s="17"/>
      <c r="I1700" s="17"/>
    </row>
    <row r="1701" spans="1:9" ht="15">
      <c r="A1701" s="17"/>
      <c r="B1701" s="17"/>
      <c r="C1701" s="17"/>
      <c r="D1701" s="17"/>
      <c r="E1701" s="17"/>
      <c r="F1701" s="17"/>
      <c r="G1701" s="17"/>
      <c r="H1701" s="17"/>
      <c r="I1701" s="17"/>
    </row>
    <row r="1702" spans="1:9" ht="15">
      <c r="A1702" s="17"/>
      <c r="B1702" s="17"/>
      <c r="C1702" s="17"/>
      <c r="D1702" s="17"/>
      <c r="E1702" s="17"/>
      <c r="F1702" s="17"/>
      <c r="G1702" s="17"/>
      <c r="H1702" s="17"/>
      <c r="I1702" s="17"/>
    </row>
    <row r="1703" spans="1:9" ht="15">
      <c r="A1703" s="17"/>
      <c r="B1703" s="17"/>
      <c r="C1703" s="17"/>
      <c r="D1703" s="17"/>
      <c r="E1703" s="17"/>
      <c r="F1703" s="17"/>
      <c r="G1703" s="17"/>
      <c r="H1703" s="17"/>
      <c r="I1703" s="17"/>
    </row>
    <row r="1704" spans="1:9" ht="15">
      <c r="A1704" s="17"/>
      <c r="B1704" s="17"/>
      <c r="C1704" s="17"/>
      <c r="D1704" s="17"/>
      <c r="E1704" s="17"/>
      <c r="F1704" s="17"/>
      <c r="G1704" s="17"/>
      <c r="H1704" s="17"/>
      <c r="I1704" s="17"/>
    </row>
    <row r="1705" spans="1:9" ht="15">
      <c r="A1705" s="17"/>
      <c r="B1705" s="17"/>
      <c r="C1705" s="17"/>
      <c r="D1705" s="17"/>
      <c r="E1705" s="17"/>
      <c r="F1705" s="17"/>
      <c r="G1705" s="17"/>
      <c r="H1705" s="17"/>
      <c r="I1705" s="17"/>
    </row>
    <row r="1706" spans="1:9" ht="15">
      <c r="A1706" s="17"/>
      <c r="B1706" s="17"/>
      <c r="C1706" s="17"/>
      <c r="D1706" s="17"/>
      <c r="E1706" s="17"/>
      <c r="F1706" s="17"/>
      <c r="G1706" s="17"/>
      <c r="H1706" s="17"/>
      <c r="I1706" s="17"/>
    </row>
    <row r="1707" spans="1:9" ht="15">
      <c r="A1707" s="17"/>
      <c r="B1707" s="17"/>
      <c r="C1707" s="17"/>
      <c r="D1707" s="17"/>
      <c r="E1707" s="17"/>
      <c r="F1707" s="17"/>
      <c r="G1707" s="17"/>
      <c r="H1707" s="17"/>
      <c r="I1707" s="17"/>
    </row>
    <row r="1708" spans="1:9" ht="15">
      <c r="A1708" s="17"/>
      <c r="B1708" s="17"/>
      <c r="C1708" s="17"/>
      <c r="D1708" s="17"/>
      <c r="E1708" s="17"/>
      <c r="F1708" s="17"/>
      <c r="G1708" s="17"/>
      <c r="H1708" s="17"/>
      <c r="I1708" s="17"/>
    </row>
    <row r="1709" spans="1:9" ht="15">
      <c r="A1709" s="17"/>
      <c r="B1709" s="17"/>
      <c r="C1709" s="17"/>
      <c r="D1709" s="17"/>
      <c r="E1709" s="17"/>
      <c r="F1709" s="17"/>
      <c r="G1709" s="17"/>
      <c r="H1709" s="17"/>
      <c r="I1709" s="17"/>
    </row>
    <row r="1710" spans="1:9" ht="15">
      <c r="A1710" s="17"/>
      <c r="B1710" s="17"/>
      <c r="C1710" s="17"/>
      <c r="D1710" s="17"/>
      <c r="E1710" s="17"/>
      <c r="F1710" s="17"/>
      <c r="G1710" s="17"/>
      <c r="H1710" s="17"/>
      <c r="I1710" s="17"/>
    </row>
    <row r="1711" spans="1:9" ht="15">
      <c r="A1711" s="17"/>
      <c r="B1711" s="17"/>
      <c r="C1711" s="17"/>
      <c r="D1711" s="17"/>
      <c r="E1711" s="17"/>
      <c r="F1711" s="17"/>
      <c r="G1711" s="17"/>
      <c r="H1711" s="17"/>
      <c r="I1711" s="17"/>
    </row>
    <row r="1712" spans="1:9" ht="15">
      <c r="A1712" s="17"/>
      <c r="B1712" s="17"/>
      <c r="C1712" s="17"/>
      <c r="D1712" s="17"/>
      <c r="E1712" s="17"/>
      <c r="F1712" s="17"/>
      <c r="G1712" s="17"/>
      <c r="H1712" s="17"/>
      <c r="I1712" s="17"/>
    </row>
    <row r="1713" spans="1:9" ht="15">
      <c r="A1713" s="17"/>
      <c r="B1713" s="17"/>
      <c r="C1713" s="17"/>
      <c r="D1713" s="17"/>
      <c r="E1713" s="17"/>
      <c r="F1713" s="17"/>
      <c r="G1713" s="17"/>
      <c r="H1713" s="17"/>
      <c r="I1713" s="17"/>
    </row>
    <row r="1714" spans="1:9" ht="15">
      <c r="A1714" s="17"/>
      <c r="B1714" s="17"/>
      <c r="C1714" s="17"/>
      <c r="D1714" s="17"/>
      <c r="E1714" s="17"/>
      <c r="F1714" s="17"/>
      <c r="G1714" s="17"/>
      <c r="H1714" s="17"/>
      <c r="I1714" s="17"/>
    </row>
    <row r="1715" spans="1:9" ht="15">
      <c r="A1715" s="17"/>
      <c r="B1715" s="17"/>
      <c r="C1715" s="17"/>
      <c r="D1715" s="17"/>
      <c r="E1715" s="17"/>
      <c r="F1715" s="17"/>
      <c r="G1715" s="17"/>
      <c r="H1715" s="17"/>
      <c r="I1715" s="17"/>
    </row>
    <row r="1716" spans="1:9" ht="15">
      <c r="A1716" s="17"/>
      <c r="B1716" s="17"/>
      <c r="C1716" s="17"/>
      <c r="D1716" s="17"/>
      <c r="E1716" s="17"/>
      <c r="F1716" s="17"/>
      <c r="G1716" s="17"/>
      <c r="H1716" s="17"/>
      <c r="I1716" s="17"/>
    </row>
    <row r="1717" spans="1:9" ht="15">
      <c r="A1717" s="17"/>
      <c r="B1717" s="17"/>
      <c r="C1717" s="17"/>
      <c r="D1717" s="17"/>
      <c r="E1717" s="17"/>
      <c r="F1717" s="17"/>
      <c r="G1717" s="17"/>
      <c r="H1717" s="17"/>
      <c r="I1717" s="17"/>
    </row>
    <row r="1718" spans="1:9" ht="15">
      <c r="A1718" s="17"/>
      <c r="B1718" s="17"/>
      <c r="C1718" s="17"/>
      <c r="D1718" s="17"/>
      <c r="E1718" s="17"/>
      <c r="F1718" s="17"/>
      <c r="G1718" s="17"/>
      <c r="H1718" s="17"/>
      <c r="I1718" s="17"/>
    </row>
    <row r="1719" spans="1:9" ht="15">
      <c r="A1719" s="17"/>
      <c r="B1719" s="17"/>
      <c r="C1719" s="17"/>
      <c r="D1719" s="17"/>
      <c r="E1719" s="17"/>
      <c r="F1719" s="17"/>
      <c r="G1719" s="17"/>
      <c r="H1719" s="17"/>
      <c r="I1719" s="17"/>
    </row>
    <row r="1720" spans="1:9" ht="15">
      <c r="A1720" s="17"/>
      <c r="B1720" s="17"/>
      <c r="C1720" s="17"/>
      <c r="D1720" s="17"/>
      <c r="E1720" s="17"/>
      <c r="F1720" s="17"/>
      <c r="G1720" s="17"/>
      <c r="H1720" s="17"/>
      <c r="I1720" s="17"/>
    </row>
    <row r="1721" spans="1:9" ht="15">
      <c r="A1721" s="17"/>
      <c r="B1721" s="17"/>
      <c r="C1721" s="17"/>
      <c r="D1721" s="17"/>
      <c r="E1721" s="17"/>
      <c r="F1721" s="17"/>
      <c r="G1721" s="17"/>
      <c r="H1721" s="17"/>
      <c r="I1721" s="17"/>
    </row>
    <row r="1722" spans="1:9" ht="15">
      <c r="A1722" s="17"/>
      <c r="B1722" s="17"/>
      <c r="C1722" s="17"/>
      <c r="D1722" s="17"/>
      <c r="E1722" s="17"/>
      <c r="F1722" s="17"/>
      <c r="G1722" s="17"/>
      <c r="H1722" s="17"/>
      <c r="I1722" s="17"/>
    </row>
    <row r="1723" spans="1:9" ht="15">
      <c r="A1723" s="17"/>
      <c r="B1723" s="17"/>
      <c r="C1723" s="17"/>
      <c r="D1723" s="17"/>
      <c r="E1723" s="17"/>
      <c r="F1723" s="17"/>
      <c r="G1723" s="17"/>
      <c r="H1723" s="17"/>
      <c r="I1723" s="17"/>
    </row>
    <row r="1724" spans="1:9" ht="15">
      <c r="A1724" s="17"/>
      <c r="B1724" s="17"/>
      <c r="C1724" s="17"/>
      <c r="D1724" s="17"/>
      <c r="E1724" s="17"/>
      <c r="F1724" s="17"/>
      <c r="G1724" s="17"/>
      <c r="H1724" s="17"/>
      <c r="I1724" s="17"/>
    </row>
    <row r="1725" spans="1:9" ht="15">
      <c r="A1725" s="17"/>
      <c r="B1725" s="17"/>
      <c r="C1725" s="17"/>
      <c r="D1725" s="17"/>
      <c r="E1725" s="17"/>
      <c r="F1725" s="17"/>
      <c r="G1725" s="17"/>
      <c r="H1725" s="17"/>
      <c r="I1725" s="17"/>
    </row>
    <row r="1726" spans="1:9" ht="15">
      <c r="A1726" s="17"/>
      <c r="B1726" s="17"/>
      <c r="C1726" s="17"/>
      <c r="D1726" s="17"/>
      <c r="E1726" s="17"/>
      <c r="F1726" s="17"/>
      <c r="G1726" s="17"/>
      <c r="H1726" s="17"/>
      <c r="I1726" s="17"/>
    </row>
    <row r="1727" spans="1:9" ht="15">
      <c r="A1727" s="17"/>
      <c r="B1727" s="17"/>
      <c r="C1727" s="17"/>
      <c r="D1727" s="17"/>
      <c r="E1727" s="17"/>
      <c r="F1727" s="17"/>
      <c r="G1727" s="17"/>
      <c r="H1727" s="17"/>
      <c r="I1727" s="17"/>
    </row>
    <row r="1728" spans="1:9" ht="15">
      <c r="A1728" s="17"/>
      <c r="B1728" s="17"/>
      <c r="C1728" s="17"/>
      <c r="D1728" s="17"/>
      <c r="E1728" s="17"/>
      <c r="F1728" s="17"/>
      <c r="G1728" s="17"/>
      <c r="H1728" s="17"/>
      <c r="I1728" s="17"/>
    </row>
    <row r="1729" spans="1:9" ht="15">
      <c r="A1729" s="17"/>
      <c r="B1729" s="17"/>
      <c r="C1729" s="17"/>
      <c r="D1729" s="17"/>
      <c r="E1729" s="17"/>
      <c r="F1729" s="17"/>
      <c r="G1729" s="17"/>
      <c r="H1729" s="17"/>
      <c r="I1729" s="17"/>
    </row>
    <row r="1730" spans="1:9" ht="15">
      <c r="A1730" s="17"/>
      <c r="B1730" s="17"/>
      <c r="C1730" s="17"/>
      <c r="D1730" s="17"/>
      <c r="E1730" s="17"/>
      <c r="F1730" s="17"/>
      <c r="G1730" s="17"/>
      <c r="H1730" s="17"/>
      <c r="I1730" s="17"/>
    </row>
    <row r="1731" spans="1:9" ht="15">
      <c r="A1731" s="17"/>
      <c r="B1731" s="17"/>
      <c r="C1731" s="17"/>
      <c r="D1731" s="17"/>
      <c r="E1731" s="17"/>
      <c r="F1731" s="17"/>
      <c r="G1731" s="17"/>
      <c r="H1731" s="17"/>
      <c r="I1731" s="17"/>
    </row>
    <row r="1732" spans="1:9" ht="15">
      <c r="A1732" s="17"/>
      <c r="B1732" s="17"/>
      <c r="C1732" s="17"/>
      <c r="D1732" s="17"/>
      <c r="E1732" s="17"/>
      <c r="F1732" s="17"/>
      <c r="G1732" s="17"/>
      <c r="H1732" s="17"/>
      <c r="I1732" s="17"/>
    </row>
    <row r="1733" spans="1:9" ht="15">
      <c r="A1733" s="17"/>
      <c r="B1733" s="17"/>
      <c r="C1733" s="17"/>
      <c r="D1733" s="17"/>
      <c r="E1733" s="17"/>
      <c r="F1733" s="17"/>
      <c r="G1733" s="17"/>
      <c r="H1733" s="17"/>
      <c r="I1733" s="17"/>
    </row>
    <row r="1734" spans="1:9" ht="15">
      <c r="A1734" s="17"/>
      <c r="B1734" s="17"/>
      <c r="C1734" s="17"/>
      <c r="D1734" s="17"/>
      <c r="E1734" s="17"/>
      <c r="F1734" s="17"/>
      <c r="G1734" s="17"/>
      <c r="H1734" s="17"/>
      <c r="I1734" s="17"/>
    </row>
    <row r="1735" spans="1:9" ht="15">
      <c r="A1735" s="17"/>
      <c r="B1735" s="17"/>
      <c r="C1735" s="17"/>
      <c r="D1735" s="17"/>
      <c r="E1735" s="17"/>
      <c r="F1735" s="17"/>
      <c r="G1735" s="17"/>
      <c r="H1735" s="17"/>
      <c r="I1735" s="17"/>
    </row>
    <row r="1736" spans="1:9" ht="15">
      <c r="A1736" s="17"/>
      <c r="B1736" s="17"/>
      <c r="C1736" s="17"/>
      <c r="D1736" s="17"/>
      <c r="E1736" s="17"/>
      <c r="F1736" s="17"/>
      <c r="G1736" s="17"/>
      <c r="H1736" s="17"/>
      <c r="I1736" s="17"/>
    </row>
    <row r="1737" spans="1:9" ht="15">
      <c r="A1737" s="17"/>
      <c r="B1737" s="17"/>
      <c r="C1737" s="17"/>
      <c r="D1737" s="17"/>
      <c r="E1737" s="17"/>
      <c r="F1737" s="17"/>
      <c r="G1737" s="17"/>
      <c r="H1737" s="17"/>
      <c r="I1737" s="17"/>
    </row>
    <row r="1738" spans="1:9" ht="15">
      <c r="A1738" s="17"/>
      <c r="B1738" s="17"/>
      <c r="C1738" s="17"/>
      <c r="D1738" s="17"/>
      <c r="E1738" s="17"/>
      <c r="F1738" s="17"/>
      <c r="G1738" s="17"/>
      <c r="H1738" s="17"/>
      <c r="I1738" s="17"/>
    </row>
    <row r="1739" spans="1:9" ht="15">
      <c r="A1739" s="17"/>
      <c r="B1739" s="17"/>
      <c r="C1739" s="17"/>
      <c r="D1739" s="17"/>
      <c r="E1739" s="17"/>
      <c r="F1739" s="17"/>
      <c r="G1739" s="17"/>
      <c r="H1739" s="17"/>
      <c r="I1739" s="17"/>
    </row>
    <row r="1740" spans="1:9" ht="15">
      <c r="A1740" s="17"/>
      <c r="B1740" s="17"/>
      <c r="C1740" s="17"/>
      <c r="D1740" s="17"/>
      <c r="E1740" s="17"/>
      <c r="F1740" s="17"/>
      <c r="G1740" s="17"/>
      <c r="H1740" s="17"/>
      <c r="I1740" s="17"/>
    </row>
    <row r="1741" spans="1:9" ht="15">
      <c r="A1741" s="17"/>
      <c r="B1741" s="17"/>
      <c r="C1741" s="17"/>
      <c r="D1741" s="17"/>
      <c r="E1741" s="17"/>
      <c r="F1741" s="17"/>
      <c r="G1741" s="17"/>
      <c r="H1741" s="17"/>
      <c r="I1741" s="17"/>
    </row>
    <row r="1742" spans="1:9" ht="15">
      <c r="A1742" s="17"/>
      <c r="B1742" s="17"/>
      <c r="C1742" s="17"/>
      <c r="D1742" s="17"/>
      <c r="E1742" s="17"/>
      <c r="F1742" s="17"/>
      <c r="G1742" s="17"/>
      <c r="H1742" s="17"/>
      <c r="I1742" s="17"/>
    </row>
    <row r="1743" spans="1:9" ht="15">
      <c r="A1743" s="17"/>
      <c r="B1743" s="17"/>
      <c r="C1743" s="17"/>
      <c r="D1743" s="17"/>
      <c r="E1743" s="17"/>
      <c r="F1743" s="17"/>
      <c r="G1743" s="17"/>
      <c r="H1743" s="17"/>
      <c r="I1743" s="17"/>
    </row>
  </sheetData>
  <sheetProtection/>
  <mergeCells count="13">
    <mergeCell ref="A6:I6"/>
    <mergeCell ref="B8:F8"/>
    <mergeCell ref="A238:A239"/>
    <mergeCell ref="A242:A243"/>
    <mergeCell ref="H8:I8"/>
    <mergeCell ref="G8:G9"/>
    <mergeCell ref="A8:A9"/>
    <mergeCell ref="A111:A112"/>
    <mergeCell ref="A133:A134"/>
    <mergeCell ref="H1:I1"/>
    <mergeCell ref="H3:I3"/>
    <mergeCell ref="H4:I4"/>
    <mergeCell ref="H2:I2"/>
  </mergeCells>
  <printOptions/>
  <pageMargins left="0.7874015748031497" right="0.1968503937007874" top="0.35433070866141736" bottom="0.4330708661417323" header="0.15748031496062992" footer="0.1968503937007874"/>
  <pageSetup fitToHeight="8"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16"/>
  <sheetViews>
    <sheetView showGridLines="0" zoomScale="80" zoomScaleNormal="80" zoomScalePageLayoutView="0" workbookViewId="0" topLeftCell="A2">
      <selection activeCell="J6" sqref="J6"/>
    </sheetView>
  </sheetViews>
  <sheetFormatPr defaultColWidth="9.140625" defaultRowHeight="12.75"/>
  <cols>
    <col min="1" max="1" width="5.421875" style="0" customWidth="1"/>
    <col min="2" max="2" width="79.00390625" style="0" customWidth="1"/>
    <col min="3" max="3" width="9.7109375" style="0" customWidth="1"/>
    <col min="4" max="4" width="4.57421875" style="0" customWidth="1"/>
    <col min="5" max="5" width="6.00390625" style="0" customWidth="1"/>
    <col min="6" max="6" width="6.57421875" style="0" customWidth="1"/>
    <col min="7" max="7" width="6.7109375" style="0" customWidth="1"/>
    <col min="8" max="8" width="12.57421875" style="0" customWidth="1"/>
    <col min="9" max="9" width="11.57421875" style="0" customWidth="1"/>
    <col min="10" max="10" width="13.28125" style="0" customWidth="1"/>
    <col min="11" max="11" width="13.00390625" style="0" customWidth="1"/>
    <col min="12" max="12" width="18.421875" style="0" customWidth="1"/>
    <col min="13" max="13" width="12.421875" style="0" customWidth="1"/>
  </cols>
  <sheetData>
    <row r="1" ht="6.75" customHeight="1" hidden="1"/>
    <row r="2" spans="1:11" ht="15.75">
      <c r="A2" s="16"/>
      <c r="B2" s="16"/>
      <c r="C2" s="16"/>
      <c r="D2" s="16"/>
      <c r="E2" s="16"/>
      <c r="F2" s="16"/>
      <c r="G2" s="16"/>
      <c r="H2" s="66"/>
      <c r="I2" s="66"/>
      <c r="J2" s="555" t="s">
        <v>610</v>
      </c>
      <c r="K2" s="555"/>
    </row>
    <row r="3" spans="1:11" ht="15.75">
      <c r="A3" s="16"/>
      <c r="B3" s="16"/>
      <c r="C3" s="16"/>
      <c r="D3" s="16"/>
      <c r="E3" s="16"/>
      <c r="F3" s="16"/>
      <c r="G3" s="16"/>
      <c r="H3" s="66"/>
      <c r="I3" s="66"/>
      <c r="J3" s="555" t="s">
        <v>856</v>
      </c>
      <c r="K3" s="555"/>
    </row>
    <row r="4" spans="1:15" ht="15.75">
      <c r="A4" s="16"/>
      <c r="B4" s="16"/>
      <c r="C4" s="16"/>
      <c r="D4" s="16"/>
      <c r="E4" s="16"/>
      <c r="F4" s="16"/>
      <c r="G4" s="16"/>
      <c r="H4" s="66"/>
      <c r="I4" s="66"/>
      <c r="J4" s="555" t="s">
        <v>857</v>
      </c>
      <c r="K4" s="555"/>
      <c r="L4" s="555"/>
      <c r="M4" s="555"/>
      <c r="N4" s="555"/>
      <c r="O4" s="555"/>
    </row>
    <row r="5" spans="1:15" ht="12.75" customHeight="1">
      <c r="A5" s="16"/>
      <c r="B5" s="16"/>
      <c r="C5" s="16"/>
      <c r="D5" s="16"/>
      <c r="E5" s="16"/>
      <c r="F5" s="16"/>
      <c r="G5" s="16"/>
      <c r="H5" s="66"/>
      <c r="I5" s="66"/>
      <c r="J5" s="555" t="s">
        <v>126</v>
      </c>
      <c r="K5" s="555"/>
      <c r="L5" s="555"/>
      <c r="M5" s="555"/>
      <c r="N5" s="555"/>
      <c r="O5" s="555"/>
    </row>
    <row r="6" spans="1:16" ht="10.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555"/>
      <c r="M6" s="555"/>
      <c r="N6" s="555"/>
      <c r="O6" s="555"/>
      <c r="P6" s="16"/>
    </row>
    <row r="7" spans="1:16" ht="30" customHeight="1">
      <c r="A7" s="533" t="s">
        <v>584</v>
      </c>
      <c r="B7" s="533"/>
      <c r="C7" s="533"/>
      <c r="D7" s="533"/>
      <c r="E7" s="533"/>
      <c r="F7" s="533"/>
      <c r="G7" s="533"/>
      <c r="H7" s="533"/>
      <c r="I7" s="533"/>
      <c r="J7" s="533"/>
      <c r="K7" s="533"/>
      <c r="L7" s="555"/>
      <c r="M7" s="555"/>
      <c r="N7" s="555"/>
      <c r="O7" s="555"/>
      <c r="P7" s="16"/>
    </row>
    <row r="8" spans="1:16" ht="15.75" customHeight="1" thickBot="1">
      <c r="A8" s="16"/>
      <c r="B8" s="16"/>
      <c r="C8" s="16"/>
      <c r="D8" s="16"/>
      <c r="E8" s="16"/>
      <c r="F8" s="16"/>
      <c r="G8" s="16"/>
      <c r="H8" s="16"/>
      <c r="I8" s="16"/>
      <c r="J8" s="536" t="s">
        <v>861</v>
      </c>
      <c r="K8" s="536"/>
      <c r="P8" s="16"/>
    </row>
    <row r="9" spans="1:11" ht="21" customHeight="1">
      <c r="A9" s="540" t="s">
        <v>862</v>
      </c>
      <c r="B9" s="561" t="s">
        <v>863</v>
      </c>
      <c r="C9" s="564" t="s">
        <v>864</v>
      </c>
      <c r="D9" s="546" t="s">
        <v>865</v>
      </c>
      <c r="E9" s="546" t="s">
        <v>930</v>
      </c>
      <c r="F9" s="546" t="s">
        <v>868</v>
      </c>
      <c r="G9" s="537" t="s">
        <v>869</v>
      </c>
      <c r="H9" s="540" t="s">
        <v>870</v>
      </c>
      <c r="I9" s="552" t="s">
        <v>871</v>
      </c>
      <c r="J9" s="553"/>
      <c r="K9" s="554"/>
    </row>
    <row r="10" spans="1:11" ht="14.25" customHeight="1">
      <c r="A10" s="559"/>
      <c r="B10" s="562"/>
      <c r="C10" s="565"/>
      <c r="D10" s="547"/>
      <c r="E10" s="547"/>
      <c r="F10" s="567"/>
      <c r="G10" s="538"/>
      <c r="H10" s="541"/>
      <c r="I10" s="549" t="s">
        <v>872</v>
      </c>
      <c r="J10" s="550"/>
      <c r="K10" s="551"/>
    </row>
    <row r="11" spans="1:11" ht="26.25" customHeight="1">
      <c r="A11" s="560"/>
      <c r="B11" s="563"/>
      <c r="C11" s="566"/>
      <c r="D11" s="548"/>
      <c r="E11" s="548"/>
      <c r="F11" s="568"/>
      <c r="G11" s="539"/>
      <c r="H11" s="542"/>
      <c r="I11" s="181" t="s">
        <v>873</v>
      </c>
      <c r="J11" s="181" t="s">
        <v>874</v>
      </c>
      <c r="K11" s="182" t="s">
        <v>875</v>
      </c>
    </row>
    <row r="12" spans="1:11" ht="13.5" thickBot="1">
      <c r="A12" s="20">
        <v>1</v>
      </c>
      <c r="B12" s="21">
        <v>2</v>
      </c>
      <c r="C12" s="22">
        <v>3</v>
      </c>
      <c r="D12" s="23">
        <v>4</v>
      </c>
      <c r="E12" s="23">
        <v>5</v>
      </c>
      <c r="F12" s="23">
        <v>6</v>
      </c>
      <c r="G12" s="24">
        <v>7</v>
      </c>
      <c r="H12" s="20">
        <v>8</v>
      </c>
      <c r="I12" s="23">
        <v>9</v>
      </c>
      <c r="J12" s="23">
        <v>10</v>
      </c>
      <c r="K12" s="21">
        <v>11</v>
      </c>
    </row>
    <row r="13" spans="1:11" ht="21.75" customHeight="1" thickBot="1">
      <c r="A13" s="543" t="s">
        <v>889</v>
      </c>
      <c r="B13" s="544"/>
      <c r="C13" s="544"/>
      <c r="D13" s="544"/>
      <c r="E13" s="544"/>
      <c r="F13" s="544"/>
      <c r="G13" s="544"/>
      <c r="H13" s="544"/>
      <c r="I13" s="544"/>
      <c r="J13" s="544"/>
      <c r="K13" s="545"/>
    </row>
    <row r="14" spans="1:11" ht="36.75" customHeight="1">
      <c r="A14" s="325">
        <v>1</v>
      </c>
      <c r="B14" s="161" t="s">
        <v>399</v>
      </c>
      <c r="C14" s="318"/>
      <c r="D14" s="319"/>
      <c r="E14" s="319"/>
      <c r="F14" s="319"/>
      <c r="G14" s="320"/>
      <c r="H14" s="337">
        <f>SUM(H15)</f>
        <v>23.5</v>
      </c>
      <c r="I14" s="338"/>
      <c r="J14" s="338">
        <f>SUM(J15)</f>
        <v>23.5</v>
      </c>
      <c r="K14" s="339"/>
    </row>
    <row r="15" spans="1:11" ht="17.25" customHeight="1">
      <c r="A15" s="241"/>
      <c r="B15" s="88" t="s">
        <v>957</v>
      </c>
      <c r="C15" s="144" t="s">
        <v>364</v>
      </c>
      <c r="D15" s="96" t="s">
        <v>847</v>
      </c>
      <c r="E15" s="96" t="s">
        <v>888</v>
      </c>
      <c r="F15" s="96" t="s">
        <v>274</v>
      </c>
      <c r="G15" s="97" t="s">
        <v>284</v>
      </c>
      <c r="H15" s="340">
        <f>SUM(I15:K15)</f>
        <v>23.5</v>
      </c>
      <c r="I15" s="245"/>
      <c r="J15" s="245">
        <v>23.5</v>
      </c>
      <c r="K15" s="341"/>
    </row>
    <row r="16" spans="1:11" ht="32.25" customHeight="1">
      <c r="A16" s="315" t="s">
        <v>293</v>
      </c>
      <c r="B16" s="54" t="s">
        <v>463</v>
      </c>
      <c r="C16" s="321"/>
      <c r="D16" s="53"/>
      <c r="E16" s="53"/>
      <c r="F16" s="53"/>
      <c r="G16" s="60"/>
      <c r="H16" s="342">
        <f>SUM(H17+H19+H21)</f>
        <v>25836.4</v>
      </c>
      <c r="I16" s="248">
        <f>SUM(I17+I19+I21)</f>
        <v>0</v>
      </c>
      <c r="J16" s="248">
        <f>SUM(J17+J19+J21)</f>
        <v>21789.5</v>
      </c>
      <c r="K16" s="343">
        <f>SUM(K17+K19+K21)</f>
        <v>4046.9</v>
      </c>
    </row>
    <row r="17" spans="1:11" ht="36" customHeight="1">
      <c r="A17" s="316" t="s">
        <v>294</v>
      </c>
      <c r="B17" s="54" t="s">
        <v>290</v>
      </c>
      <c r="C17" s="92"/>
      <c r="D17" s="93"/>
      <c r="E17" s="93"/>
      <c r="F17" s="93"/>
      <c r="G17" s="94"/>
      <c r="H17" s="194">
        <f aca="true" t="shared" si="0" ref="H17:H26">SUM(I17:K17)</f>
        <v>13356.2</v>
      </c>
      <c r="I17" s="140"/>
      <c r="J17" s="140">
        <f>SUM(J18)</f>
        <v>12166.2</v>
      </c>
      <c r="K17" s="195">
        <f>SUM(K18)</f>
        <v>1190</v>
      </c>
    </row>
    <row r="18" spans="1:11" ht="21" customHeight="1">
      <c r="A18" s="91"/>
      <c r="B18" s="88" t="s">
        <v>1048</v>
      </c>
      <c r="C18" s="95">
        <v>5222701</v>
      </c>
      <c r="D18" s="96" t="s">
        <v>152</v>
      </c>
      <c r="E18" s="96" t="s">
        <v>847</v>
      </c>
      <c r="F18" s="96" t="s">
        <v>564</v>
      </c>
      <c r="G18" s="97" t="s">
        <v>284</v>
      </c>
      <c r="H18" s="196">
        <f t="shared" si="0"/>
        <v>13356.2</v>
      </c>
      <c r="I18" s="192"/>
      <c r="J18" s="192">
        <f>SUM('[15]Анал.табл.'!U139)</f>
        <v>12166.2</v>
      </c>
      <c r="K18" s="197">
        <f>SUM('[15]Анал.табл.'!T139)</f>
        <v>1190</v>
      </c>
    </row>
    <row r="19" spans="1:15" ht="45.75" customHeight="1">
      <c r="A19" s="91" t="s">
        <v>389</v>
      </c>
      <c r="B19" s="54" t="s">
        <v>464</v>
      </c>
      <c r="C19" s="95"/>
      <c r="D19" s="98"/>
      <c r="E19" s="98"/>
      <c r="F19" s="98"/>
      <c r="G19" s="99"/>
      <c r="H19" s="194">
        <f t="shared" si="0"/>
        <v>9623.3</v>
      </c>
      <c r="I19" s="140"/>
      <c r="J19" s="140">
        <f>SUM(J20)</f>
        <v>9623.3</v>
      </c>
      <c r="K19" s="195">
        <f>SUM(K20)</f>
        <v>0</v>
      </c>
      <c r="N19" s="26"/>
      <c r="O19" s="26"/>
    </row>
    <row r="20" spans="1:11" ht="18" customHeight="1">
      <c r="A20" s="100"/>
      <c r="B20" s="88" t="s">
        <v>1048</v>
      </c>
      <c r="C20" s="95">
        <v>5222705</v>
      </c>
      <c r="D20" s="96" t="s">
        <v>152</v>
      </c>
      <c r="E20" s="96" t="s">
        <v>847</v>
      </c>
      <c r="F20" s="96" t="s">
        <v>564</v>
      </c>
      <c r="G20" s="97" t="s">
        <v>284</v>
      </c>
      <c r="H20" s="198">
        <f t="shared" si="0"/>
        <v>9623.3</v>
      </c>
      <c r="I20" s="193"/>
      <c r="J20" s="193">
        <f>SUM('[15]Анал.табл.'!U140)</f>
        <v>9623.3</v>
      </c>
      <c r="K20" s="199"/>
    </row>
    <row r="21" spans="1:11" ht="22.5" customHeight="1">
      <c r="A21" s="91" t="s">
        <v>390</v>
      </c>
      <c r="B21" s="54" t="s">
        <v>9</v>
      </c>
      <c r="C21" s="95"/>
      <c r="D21" s="96"/>
      <c r="E21" s="96"/>
      <c r="F21" s="96"/>
      <c r="G21" s="97"/>
      <c r="H21" s="309">
        <f>SUM(H22)</f>
        <v>2856.9</v>
      </c>
      <c r="I21" s="140">
        <f>SUM(I22)</f>
        <v>0</v>
      </c>
      <c r="J21" s="140">
        <f>SUM(J22)</f>
        <v>0</v>
      </c>
      <c r="K21" s="200">
        <f>SUM(K22)</f>
        <v>2856.9</v>
      </c>
    </row>
    <row r="22" spans="1:11" ht="18.75" customHeight="1">
      <c r="A22" s="91"/>
      <c r="B22" s="88" t="s">
        <v>1050</v>
      </c>
      <c r="C22" s="95">
        <v>5222706</v>
      </c>
      <c r="D22" s="96" t="s">
        <v>152</v>
      </c>
      <c r="E22" s="96" t="s">
        <v>849</v>
      </c>
      <c r="F22" s="96" t="s">
        <v>564</v>
      </c>
      <c r="G22" s="97" t="s">
        <v>284</v>
      </c>
      <c r="H22" s="196">
        <f>SUM(I22:K22)</f>
        <v>2856.9</v>
      </c>
      <c r="I22" s="192"/>
      <c r="J22" s="192">
        <f>SUM('[15]Анал.табл.'!U154)</f>
        <v>0</v>
      </c>
      <c r="K22" s="197">
        <f>SUM('[15]Анал.табл.'!T150)</f>
        <v>2856.9</v>
      </c>
    </row>
    <row r="23" spans="1:11" ht="33.75" customHeight="1">
      <c r="A23" s="91" t="s">
        <v>259</v>
      </c>
      <c r="B23" s="161" t="s">
        <v>559</v>
      </c>
      <c r="C23" s="101"/>
      <c r="D23" s="102"/>
      <c r="E23" s="102"/>
      <c r="F23" s="102"/>
      <c r="G23" s="103"/>
      <c r="H23" s="104">
        <f t="shared" si="0"/>
        <v>52207.5</v>
      </c>
      <c r="I23" s="105"/>
      <c r="J23" s="105">
        <f>SUM(J24)</f>
        <v>49596.4</v>
      </c>
      <c r="K23" s="106">
        <f>SUM(K24)</f>
        <v>2611.1</v>
      </c>
    </row>
    <row r="24" spans="1:11" ht="20.25" customHeight="1">
      <c r="A24" s="91" t="s">
        <v>391</v>
      </c>
      <c r="B24" s="161" t="s">
        <v>560</v>
      </c>
      <c r="C24" s="107"/>
      <c r="D24" s="108"/>
      <c r="E24" s="108"/>
      <c r="F24" s="108"/>
      <c r="G24" s="109"/>
      <c r="H24" s="110">
        <f t="shared" si="0"/>
        <v>52207.5</v>
      </c>
      <c r="I24" s="130"/>
      <c r="J24" s="130">
        <f>SUM(J25:J26)</f>
        <v>49596.4</v>
      </c>
      <c r="K24" s="136">
        <f>SUM(K25:K26)</f>
        <v>2611.1</v>
      </c>
    </row>
    <row r="25" spans="1:11" ht="20.25" customHeight="1">
      <c r="A25" s="113"/>
      <c r="B25" s="88" t="s">
        <v>544</v>
      </c>
      <c r="C25" s="95">
        <v>5226105</v>
      </c>
      <c r="D25" s="114" t="s">
        <v>152</v>
      </c>
      <c r="E25" s="96" t="s">
        <v>850</v>
      </c>
      <c r="F25" s="96" t="s">
        <v>564</v>
      </c>
      <c r="G25" s="97" t="s">
        <v>284</v>
      </c>
      <c r="H25" s="115">
        <f t="shared" si="0"/>
        <v>1684.9</v>
      </c>
      <c r="I25" s="111"/>
      <c r="J25" s="116">
        <v>1599.9</v>
      </c>
      <c r="K25" s="185">
        <v>85</v>
      </c>
    </row>
    <row r="26" spans="1:11" ht="20.25" customHeight="1">
      <c r="A26" s="113"/>
      <c r="B26" s="88" t="s">
        <v>544</v>
      </c>
      <c r="C26" s="95">
        <v>5226105</v>
      </c>
      <c r="D26" s="114" t="s">
        <v>152</v>
      </c>
      <c r="E26" s="96" t="s">
        <v>850</v>
      </c>
      <c r="F26" s="96" t="s">
        <v>274</v>
      </c>
      <c r="G26" s="97" t="s">
        <v>284</v>
      </c>
      <c r="H26" s="127">
        <f t="shared" si="0"/>
        <v>50522.6</v>
      </c>
      <c r="I26" s="111"/>
      <c r="J26" s="128">
        <v>47996.5</v>
      </c>
      <c r="K26" s="164">
        <v>2526.1</v>
      </c>
    </row>
    <row r="27" spans="1:11" ht="45.75" customHeight="1">
      <c r="A27" s="91" t="s">
        <v>260</v>
      </c>
      <c r="B27" s="161" t="s">
        <v>515</v>
      </c>
      <c r="C27" s="95"/>
      <c r="D27" s="114"/>
      <c r="E27" s="96"/>
      <c r="F27" s="96"/>
      <c r="G27" s="97"/>
      <c r="H27" s="125">
        <f>SUM(H28)</f>
        <v>35182.7</v>
      </c>
      <c r="I27" s="126"/>
      <c r="J27" s="105">
        <f>SUM(J28)</f>
        <v>31646.7</v>
      </c>
      <c r="K27" s="133">
        <f>SUM(K28)</f>
        <v>3536</v>
      </c>
    </row>
    <row r="28" spans="1:11" ht="19.5" customHeight="1">
      <c r="A28" s="113"/>
      <c r="B28" s="88" t="s">
        <v>1050</v>
      </c>
      <c r="C28" s="95">
        <v>5222100</v>
      </c>
      <c r="D28" s="96" t="s">
        <v>152</v>
      </c>
      <c r="E28" s="96" t="s">
        <v>849</v>
      </c>
      <c r="F28" s="96" t="s">
        <v>564</v>
      </c>
      <c r="G28" s="97" t="s">
        <v>284</v>
      </c>
      <c r="H28" s="121">
        <f>SUM(I28:K28)</f>
        <v>35182.7</v>
      </c>
      <c r="I28" s="122"/>
      <c r="J28" s="123">
        <f>SUM('[15]Анал.табл.'!U149)</f>
        <v>31646.7</v>
      </c>
      <c r="K28" s="124">
        <f>SUM('[15]Анал.табл.'!T149)</f>
        <v>3536</v>
      </c>
    </row>
    <row r="29" spans="1:11" ht="46.5" customHeight="1">
      <c r="A29" s="91" t="s">
        <v>261</v>
      </c>
      <c r="B29" s="161" t="s">
        <v>562</v>
      </c>
      <c r="C29" s="95"/>
      <c r="D29" s="114"/>
      <c r="E29" s="96"/>
      <c r="F29" s="96"/>
      <c r="G29" s="97"/>
      <c r="H29" s="125">
        <f>SUM(H30:H31)</f>
        <v>60818.1</v>
      </c>
      <c r="I29" s="126"/>
      <c r="J29" s="105">
        <f>SUM(J30:J31)</f>
        <v>58026.2</v>
      </c>
      <c r="K29" s="106">
        <f>SUM(K30:K31)</f>
        <v>2791.8999999999996</v>
      </c>
    </row>
    <row r="30" spans="1:11" ht="19.5" customHeight="1">
      <c r="A30" s="113"/>
      <c r="B30" s="88" t="s">
        <v>1050</v>
      </c>
      <c r="C30" s="95">
        <v>5222100</v>
      </c>
      <c r="D30" s="96" t="s">
        <v>152</v>
      </c>
      <c r="E30" s="96" t="s">
        <v>849</v>
      </c>
      <c r="F30" s="96" t="s">
        <v>564</v>
      </c>
      <c r="G30" s="97" t="s">
        <v>284</v>
      </c>
      <c r="H30" s="127">
        <f>SUM(I30:K30)</f>
        <v>55561.9</v>
      </c>
      <c r="I30" s="128"/>
      <c r="J30" s="128">
        <f>'[15]Анал.табл.'!U148</f>
        <v>52770</v>
      </c>
      <c r="K30" s="129">
        <f>SUM('[15]Анал.табл.'!T148)</f>
        <v>2791.8999999999996</v>
      </c>
    </row>
    <row r="31" spans="1:11" ht="16.5" customHeight="1">
      <c r="A31" s="113"/>
      <c r="B31" s="88" t="s">
        <v>1050</v>
      </c>
      <c r="C31" s="95">
        <v>5222100</v>
      </c>
      <c r="D31" s="96" t="s">
        <v>152</v>
      </c>
      <c r="E31" s="96" t="s">
        <v>849</v>
      </c>
      <c r="F31" s="96" t="s">
        <v>565</v>
      </c>
      <c r="G31" s="97" t="s">
        <v>284</v>
      </c>
      <c r="H31" s="115">
        <f>SUM(I31:K31)</f>
        <v>5256.2</v>
      </c>
      <c r="I31" s="116"/>
      <c r="J31" s="116">
        <f>SUM('[15]Анал.табл.'!U147)</f>
        <v>5256.2</v>
      </c>
      <c r="K31" s="117">
        <v>0</v>
      </c>
    </row>
    <row r="32" spans="1:11" ht="51" customHeight="1">
      <c r="A32" s="91" t="s">
        <v>262</v>
      </c>
      <c r="B32" s="161" t="s">
        <v>1095</v>
      </c>
      <c r="C32" s="95"/>
      <c r="D32" s="96"/>
      <c r="E32" s="96"/>
      <c r="F32" s="96"/>
      <c r="G32" s="97"/>
      <c r="H32" s="118">
        <f>SUM(I32:K32)</f>
        <v>100542.7</v>
      </c>
      <c r="I32" s="130"/>
      <c r="J32" s="130">
        <f>SUM(J33)</f>
        <v>93290.9</v>
      </c>
      <c r="K32" s="236">
        <f>SUM(K33)</f>
        <v>7251.8</v>
      </c>
    </row>
    <row r="33" spans="1:11" ht="17.25" customHeight="1">
      <c r="A33" s="113"/>
      <c r="B33" s="88" t="s">
        <v>548</v>
      </c>
      <c r="C33" s="95">
        <v>5224400</v>
      </c>
      <c r="D33" s="96" t="s">
        <v>168</v>
      </c>
      <c r="E33" s="96" t="s">
        <v>847</v>
      </c>
      <c r="F33" s="96" t="s">
        <v>564</v>
      </c>
      <c r="G33" s="97" t="s">
        <v>284</v>
      </c>
      <c r="H33" s="127">
        <f>SUM(I33:K33)</f>
        <v>100542.7</v>
      </c>
      <c r="I33" s="116"/>
      <c r="J33" s="116">
        <v>93290.9</v>
      </c>
      <c r="K33" s="117">
        <f>'[15]Анал.табл.'!T191</f>
        <v>7251.8</v>
      </c>
    </row>
    <row r="34" spans="1:11" ht="20.25" customHeight="1">
      <c r="A34" s="91" t="s">
        <v>263</v>
      </c>
      <c r="B34" s="161" t="s">
        <v>563</v>
      </c>
      <c r="C34" s="131"/>
      <c r="D34" s="98"/>
      <c r="E34" s="98"/>
      <c r="F34" s="98"/>
      <c r="G34" s="99"/>
      <c r="H34" s="118">
        <f>SUM(H35+H43+H38)</f>
        <v>60076.899999999994</v>
      </c>
      <c r="I34" s="111"/>
      <c r="J34" s="111">
        <f>SUM(J35+J43+J38)</f>
        <v>58286.6</v>
      </c>
      <c r="K34" s="120">
        <f>SUM(K35+K43)</f>
        <v>1790.3</v>
      </c>
    </row>
    <row r="35" spans="1:11" ht="32.25" customHeight="1">
      <c r="A35" s="91" t="s">
        <v>264</v>
      </c>
      <c r="B35" s="161" t="s">
        <v>568</v>
      </c>
      <c r="C35" s="131"/>
      <c r="D35" s="98"/>
      <c r="E35" s="98"/>
      <c r="F35" s="98"/>
      <c r="G35" s="99"/>
      <c r="H35" s="118">
        <f aca="true" t="shared" si="1" ref="H35:H55">SUM(I35:K35)</f>
        <v>29857.5</v>
      </c>
      <c r="I35" s="126"/>
      <c r="J35" s="111">
        <f>SUM(J36+J37)</f>
        <v>28067.2</v>
      </c>
      <c r="K35" s="106">
        <f>SUM(K36+K37)</f>
        <v>1790.3</v>
      </c>
    </row>
    <row r="36" spans="1:11" ht="15.75" customHeight="1">
      <c r="A36" s="113"/>
      <c r="B36" s="88" t="s">
        <v>548</v>
      </c>
      <c r="C36" s="95">
        <v>5225603</v>
      </c>
      <c r="D36" s="96" t="s">
        <v>168</v>
      </c>
      <c r="E36" s="96" t="s">
        <v>847</v>
      </c>
      <c r="F36" s="96" t="s">
        <v>564</v>
      </c>
      <c r="G36" s="97" t="s">
        <v>284</v>
      </c>
      <c r="H36" s="127">
        <f t="shared" si="1"/>
        <v>27116.3</v>
      </c>
      <c r="I36" s="123"/>
      <c r="J36" s="123">
        <f>SUM('[15]Анал.табл.'!U190)</f>
        <v>25326</v>
      </c>
      <c r="K36" s="132">
        <f>SUM('[15]Анал.табл.'!T190)</f>
        <v>1790.3</v>
      </c>
    </row>
    <row r="37" spans="1:11" ht="15.75" customHeight="1">
      <c r="A37" s="113"/>
      <c r="B37" s="88" t="s">
        <v>137</v>
      </c>
      <c r="C37" s="95">
        <v>5225603</v>
      </c>
      <c r="D37" s="96" t="s">
        <v>168</v>
      </c>
      <c r="E37" s="96" t="s">
        <v>849</v>
      </c>
      <c r="F37" s="96" t="s">
        <v>564</v>
      </c>
      <c r="G37" s="97" t="s">
        <v>284</v>
      </c>
      <c r="H37" s="127">
        <f t="shared" si="1"/>
        <v>2741.2</v>
      </c>
      <c r="I37" s="123"/>
      <c r="J37" s="123">
        <v>2741.2</v>
      </c>
      <c r="K37" s="132"/>
    </row>
    <row r="38" spans="1:11" ht="32.25" customHeight="1">
      <c r="A38" s="91" t="s">
        <v>1042</v>
      </c>
      <c r="B38" s="159" t="s">
        <v>298</v>
      </c>
      <c r="C38" s="95"/>
      <c r="D38" s="96"/>
      <c r="E38" s="96"/>
      <c r="F38" s="96"/>
      <c r="G38" s="97"/>
      <c r="H38" s="118">
        <f t="shared" si="1"/>
        <v>27560.8</v>
      </c>
      <c r="I38" s="105"/>
      <c r="J38" s="105">
        <f>SUM(J39:J42)</f>
        <v>27560.8</v>
      </c>
      <c r="K38" s="133"/>
    </row>
    <row r="39" spans="1:11" ht="18" customHeight="1">
      <c r="A39" s="113"/>
      <c r="B39" s="88" t="s">
        <v>548</v>
      </c>
      <c r="C39" s="95">
        <v>5225602</v>
      </c>
      <c r="D39" s="96" t="s">
        <v>168</v>
      </c>
      <c r="E39" s="96" t="s">
        <v>847</v>
      </c>
      <c r="F39" s="96" t="s">
        <v>566</v>
      </c>
      <c r="G39" s="97" t="s">
        <v>285</v>
      </c>
      <c r="H39" s="127">
        <f t="shared" si="1"/>
        <v>5300</v>
      </c>
      <c r="I39" s="128"/>
      <c r="J39" s="128">
        <v>5300</v>
      </c>
      <c r="K39" s="129"/>
    </row>
    <row r="40" spans="1:11" ht="18" customHeight="1">
      <c r="A40" s="113"/>
      <c r="B40" s="88" t="s">
        <v>548</v>
      </c>
      <c r="C40" s="95">
        <v>5225603</v>
      </c>
      <c r="D40" s="96" t="s">
        <v>168</v>
      </c>
      <c r="E40" s="96" t="s">
        <v>847</v>
      </c>
      <c r="F40" s="96" t="s">
        <v>566</v>
      </c>
      <c r="G40" s="97" t="s">
        <v>284</v>
      </c>
      <c r="H40" s="127">
        <f t="shared" si="1"/>
        <v>16000</v>
      </c>
      <c r="I40" s="128"/>
      <c r="J40" s="128">
        <v>16000</v>
      </c>
      <c r="K40" s="129"/>
    </row>
    <row r="41" spans="1:11" ht="18" customHeight="1">
      <c r="A41" s="113"/>
      <c r="B41" s="88" t="s">
        <v>137</v>
      </c>
      <c r="C41" s="95">
        <v>5225602</v>
      </c>
      <c r="D41" s="96" t="s">
        <v>168</v>
      </c>
      <c r="E41" s="96" t="s">
        <v>849</v>
      </c>
      <c r="F41" s="96" t="s">
        <v>621</v>
      </c>
      <c r="G41" s="97" t="s">
        <v>285</v>
      </c>
      <c r="H41" s="127">
        <f t="shared" si="1"/>
        <v>456.8</v>
      </c>
      <c r="I41" s="128"/>
      <c r="J41" s="128">
        <v>456.8</v>
      </c>
      <c r="K41" s="129"/>
    </row>
    <row r="42" spans="1:11" ht="19.5" customHeight="1">
      <c r="A42" s="113"/>
      <c r="B42" s="88" t="s">
        <v>137</v>
      </c>
      <c r="C42" s="95">
        <v>5225602</v>
      </c>
      <c r="D42" s="96" t="s">
        <v>168</v>
      </c>
      <c r="E42" s="96" t="s">
        <v>849</v>
      </c>
      <c r="F42" s="96" t="s">
        <v>566</v>
      </c>
      <c r="G42" s="97" t="s">
        <v>285</v>
      </c>
      <c r="H42" s="127">
        <f t="shared" si="1"/>
        <v>5804</v>
      </c>
      <c r="I42" s="128"/>
      <c r="J42" s="128">
        <v>5804</v>
      </c>
      <c r="K42" s="129"/>
    </row>
    <row r="43" spans="1:11" ht="18" customHeight="1">
      <c r="A43" s="91" t="s">
        <v>392</v>
      </c>
      <c r="B43" s="161" t="s">
        <v>569</v>
      </c>
      <c r="C43" s="95"/>
      <c r="D43" s="96"/>
      <c r="E43" s="96"/>
      <c r="F43" s="96"/>
      <c r="G43" s="97"/>
      <c r="H43" s="118">
        <f t="shared" si="1"/>
        <v>2658.6</v>
      </c>
      <c r="I43" s="128"/>
      <c r="J43" s="111">
        <f>SUM(J44:J45)</f>
        <v>2658.6</v>
      </c>
      <c r="K43" s="129"/>
    </row>
    <row r="44" spans="1:11" ht="18.75" customHeight="1">
      <c r="A44" s="91"/>
      <c r="B44" s="88" t="s">
        <v>137</v>
      </c>
      <c r="C44" s="95">
        <v>5225601</v>
      </c>
      <c r="D44" s="96" t="s">
        <v>168</v>
      </c>
      <c r="E44" s="96" t="s">
        <v>849</v>
      </c>
      <c r="F44" s="96" t="s">
        <v>566</v>
      </c>
      <c r="G44" s="97" t="s">
        <v>285</v>
      </c>
      <c r="H44" s="127">
        <f t="shared" si="1"/>
        <v>2201.7</v>
      </c>
      <c r="I44" s="128"/>
      <c r="J44" s="128">
        <f>SUM('[15]Анал.табл.'!U223)</f>
        <v>2201.7</v>
      </c>
      <c r="K44" s="129"/>
    </row>
    <row r="45" spans="1:11" ht="18.75" customHeight="1">
      <c r="A45" s="113"/>
      <c r="B45" s="88" t="s">
        <v>149</v>
      </c>
      <c r="C45" s="95">
        <v>5225601</v>
      </c>
      <c r="D45" s="96" t="s">
        <v>168</v>
      </c>
      <c r="E45" s="96" t="s">
        <v>151</v>
      </c>
      <c r="F45" s="96" t="s">
        <v>566</v>
      </c>
      <c r="G45" s="97" t="s">
        <v>285</v>
      </c>
      <c r="H45" s="127">
        <f t="shared" si="1"/>
        <v>456.9</v>
      </c>
      <c r="I45" s="128"/>
      <c r="J45" s="128">
        <f>SUM('[15]Анал.табл.'!U270)</f>
        <v>456.9</v>
      </c>
      <c r="K45" s="129"/>
    </row>
    <row r="46" spans="1:11" ht="31.5" customHeight="1">
      <c r="A46" s="91" t="s">
        <v>265</v>
      </c>
      <c r="B46" s="161" t="s">
        <v>866</v>
      </c>
      <c r="C46" s="95"/>
      <c r="D46" s="96"/>
      <c r="E46" s="96"/>
      <c r="F46" s="96"/>
      <c r="G46" s="97"/>
      <c r="H46" s="118">
        <f t="shared" si="1"/>
        <v>63032.8</v>
      </c>
      <c r="I46" s="128"/>
      <c r="J46" s="111">
        <f>SUM(J47+J49)</f>
        <v>56928.8</v>
      </c>
      <c r="K46" s="112">
        <f>SUM(K47+K49)</f>
        <v>6104</v>
      </c>
    </row>
    <row r="47" spans="1:11" ht="31.5" customHeight="1">
      <c r="A47" s="91" t="s">
        <v>266</v>
      </c>
      <c r="B47" s="54" t="s">
        <v>18</v>
      </c>
      <c r="C47" s="95"/>
      <c r="D47" s="96"/>
      <c r="E47" s="96"/>
      <c r="F47" s="96"/>
      <c r="G47" s="97"/>
      <c r="H47" s="118">
        <f t="shared" si="1"/>
        <v>0</v>
      </c>
      <c r="I47" s="128"/>
      <c r="J47" s="111">
        <f>SUM(J48)</f>
        <v>0</v>
      </c>
      <c r="K47" s="129"/>
    </row>
    <row r="48" spans="1:11" ht="19.5" customHeight="1">
      <c r="A48" s="113"/>
      <c r="B48" s="88" t="s">
        <v>137</v>
      </c>
      <c r="C48" s="95">
        <v>5222601</v>
      </c>
      <c r="D48" s="96" t="s">
        <v>168</v>
      </c>
      <c r="E48" s="96" t="s">
        <v>849</v>
      </c>
      <c r="F48" s="96" t="s">
        <v>564</v>
      </c>
      <c r="G48" s="97" t="s">
        <v>284</v>
      </c>
      <c r="H48" s="127">
        <f t="shared" si="1"/>
        <v>0</v>
      </c>
      <c r="I48" s="128"/>
      <c r="J48" s="128">
        <f>SUM('[15]Анал.табл.'!U235)</f>
        <v>0</v>
      </c>
      <c r="K48" s="129"/>
    </row>
    <row r="49" spans="1:11" ht="32.25" customHeight="1">
      <c r="A49" s="91" t="s">
        <v>153</v>
      </c>
      <c r="B49" s="54" t="s">
        <v>681</v>
      </c>
      <c r="C49" s="95"/>
      <c r="D49" s="96"/>
      <c r="E49" s="96"/>
      <c r="F49" s="96"/>
      <c r="G49" s="97"/>
      <c r="H49" s="118">
        <f t="shared" si="1"/>
        <v>63032.8</v>
      </c>
      <c r="I49" s="111"/>
      <c r="J49" s="111">
        <f>SUM(J50)</f>
        <v>56928.8</v>
      </c>
      <c r="K49" s="112">
        <f>SUM(K50)</f>
        <v>6104</v>
      </c>
    </row>
    <row r="50" spans="1:11" ht="19.5" customHeight="1">
      <c r="A50" s="113"/>
      <c r="B50" s="88" t="s">
        <v>634</v>
      </c>
      <c r="C50" s="95">
        <v>5222603</v>
      </c>
      <c r="D50" s="96" t="s">
        <v>167</v>
      </c>
      <c r="E50" s="96" t="s">
        <v>847</v>
      </c>
      <c r="F50" s="96" t="s">
        <v>566</v>
      </c>
      <c r="G50" s="97" t="s">
        <v>284</v>
      </c>
      <c r="H50" s="115">
        <f t="shared" si="1"/>
        <v>63032.8</v>
      </c>
      <c r="I50" s="116"/>
      <c r="J50" s="116">
        <v>56928.8</v>
      </c>
      <c r="K50" s="117">
        <v>6104</v>
      </c>
    </row>
    <row r="51" spans="1:11" ht="30.75" customHeight="1">
      <c r="A51" s="91" t="s">
        <v>267</v>
      </c>
      <c r="B51" s="161" t="s">
        <v>570</v>
      </c>
      <c r="C51" s="131"/>
      <c r="D51" s="98"/>
      <c r="E51" s="98"/>
      <c r="F51" s="98"/>
      <c r="G51" s="99"/>
      <c r="H51" s="118">
        <f t="shared" si="1"/>
        <v>114299.70000000001</v>
      </c>
      <c r="I51" s="111"/>
      <c r="J51" s="111">
        <f>SUM(J52+J54+J56)</f>
        <v>108368.6</v>
      </c>
      <c r="K51" s="120">
        <f>SUM(K52+K54+K56)</f>
        <v>5931.1</v>
      </c>
    </row>
    <row r="52" spans="1:11" ht="18.75" customHeight="1">
      <c r="A52" s="91" t="s">
        <v>154</v>
      </c>
      <c r="B52" s="161" t="s">
        <v>571</v>
      </c>
      <c r="C52" s="131"/>
      <c r="D52" s="98"/>
      <c r="E52" s="98"/>
      <c r="F52" s="98"/>
      <c r="G52" s="99"/>
      <c r="H52" s="125">
        <f t="shared" si="1"/>
        <v>50</v>
      </c>
      <c r="I52" s="105"/>
      <c r="J52" s="105">
        <f>SUM(J53)</f>
        <v>50</v>
      </c>
      <c r="K52" s="133"/>
    </row>
    <row r="53" spans="1:11" ht="18.75" customHeight="1">
      <c r="A53" s="113"/>
      <c r="B53" s="88" t="s">
        <v>149</v>
      </c>
      <c r="C53" s="95">
        <v>5222800</v>
      </c>
      <c r="D53" s="96" t="s">
        <v>168</v>
      </c>
      <c r="E53" s="96" t="s">
        <v>849</v>
      </c>
      <c r="F53" s="96" t="s">
        <v>566</v>
      </c>
      <c r="G53" s="97" t="s">
        <v>284</v>
      </c>
      <c r="H53" s="115">
        <f t="shared" si="1"/>
        <v>50</v>
      </c>
      <c r="I53" s="116"/>
      <c r="J53" s="116">
        <f>SUM('[15]Анал.табл.'!U233)</f>
        <v>50</v>
      </c>
      <c r="K53" s="117"/>
    </row>
    <row r="54" spans="1:11" ht="18" customHeight="1">
      <c r="A54" s="91" t="s">
        <v>393</v>
      </c>
      <c r="B54" s="161" t="s">
        <v>572</v>
      </c>
      <c r="C54" s="131"/>
      <c r="D54" s="98"/>
      <c r="E54" s="98"/>
      <c r="F54" s="98"/>
      <c r="G54" s="99"/>
      <c r="H54" s="118">
        <f t="shared" si="1"/>
        <v>2253.9</v>
      </c>
      <c r="I54" s="111"/>
      <c r="J54" s="111">
        <f>SUM(J55)</f>
        <v>1922.6</v>
      </c>
      <c r="K54" s="120">
        <f>SUM(K55)</f>
        <v>331.3</v>
      </c>
    </row>
    <row r="55" spans="1:11" ht="17.25" customHeight="1">
      <c r="A55" s="113"/>
      <c r="B55" s="88" t="s">
        <v>634</v>
      </c>
      <c r="C55" s="95">
        <v>5222806</v>
      </c>
      <c r="D55" s="96" t="s">
        <v>167</v>
      </c>
      <c r="E55" s="96" t="s">
        <v>847</v>
      </c>
      <c r="F55" s="96" t="s">
        <v>566</v>
      </c>
      <c r="G55" s="97" t="s">
        <v>284</v>
      </c>
      <c r="H55" s="121">
        <f t="shared" si="1"/>
        <v>2253.9</v>
      </c>
      <c r="I55" s="123"/>
      <c r="J55" s="123">
        <f>SUM('[15]Анал.табл.'!U315)</f>
        <v>1922.6</v>
      </c>
      <c r="K55" s="132">
        <f>SUM('[15]Анал.табл.'!T316)</f>
        <v>331.3</v>
      </c>
    </row>
    <row r="56" spans="1:11" ht="30" customHeight="1">
      <c r="A56" s="91" t="s">
        <v>394</v>
      </c>
      <c r="B56" s="161" t="s">
        <v>574</v>
      </c>
      <c r="C56" s="131"/>
      <c r="D56" s="98"/>
      <c r="E56" s="98"/>
      <c r="F56" s="98"/>
      <c r="G56" s="99"/>
      <c r="H56" s="134">
        <f>SUM(H57+H58)</f>
        <v>111995.79999999999</v>
      </c>
      <c r="I56" s="111"/>
      <c r="J56" s="111">
        <f>SUM(J57+J58)</f>
        <v>106396</v>
      </c>
      <c r="K56" s="112">
        <f>SUM(K57+K58)</f>
        <v>5599.8</v>
      </c>
    </row>
    <row r="57" spans="1:11" ht="20.25" customHeight="1">
      <c r="A57" s="113"/>
      <c r="B57" s="88" t="s">
        <v>387</v>
      </c>
      <c r="C57" s="95">
        <v>5222811</v>
      </c>
      <c r="D57" s="96" t="s">
        <v>167</v>
      </c>
      <c r="E57" s="96" t="s">
        <v>847</v>
      </c>
      <c r="F57" s="96" t="s">
        <v>564</v>
      </c>
      <c r="G57" s="97" t="s">
        <v>284</v>
      </c>
      <c r="H57" s="127">
        <f aca="true" t="shared" si="2" ref="H57:H64">SUM(I57:K57)</f>
        <v>92284.2</v>
      </c>
      <c r="I57" s="128"/>
      <c r="J57" s="128">
        <f>SUM('[15]Анал.табл.'!U348)</f>
        <v>87670</v>
      </c>
      <c r="K57" s="129">
        <f>SUM('[15]Анал.табл.'!T348)</f>
        <v>4614.2</v>
      </c>
    </row>
    <row r="58" spans="1:11" ht="20.25" customHeight="1">
      <c r="A58" s="113"/>
      <c r="B58" s="88" t="s">
        <v>388</v>
      </c>
      <c r="C58" s="95">
        <v>5222811</v>
      </c>
      <c r="D58" s="96" t="s">
        <v>167</v>
      </c>
      <c r="E58" s="96" t="s">
        <v>847</v>
      </c>
      <c r="F58" s="96" t="s">
        <v>564</v>
      </c>
      <c r="G58" s="97" t="s">
        <v>284</v>
      </c>
      <c r="H58" s="127">
        <f t="shared" si="2"/>
        <v>19711.6</v>
      </c>
      <c r="I58" s="128"/>
      <c r="J58" s="128">
        <v>18726</v>
      </c>
      <c r="K58" s="164">
        <v>985.6</v>
      </c>
    </row>
    <row r="59" spans="1:11" ht="27.75" customHeight="1">
      <c r="A59" s="91" t="s">
        <v>268</v>
      </c>
      <c r="B59" s="161" t="s">
        <v>575</v>
      </c>
      <c r="C59" s="131"/>
      <c r="D59" s="98"/>
      <c r="E59" s="98"/>
      <c r="F59" s="98"/>
      <c r="G59" s="99"/>
      <c r="H59" s="118">
        <f t="shared" si="2"/>
        <v>89303.6</v>
      </c>
      <c r="I59" s="111"/>
      <c r="J59" s="111">
        <f>SUM(J60)</f>
        <v>84353</v>
      </c>
      <c r="K59" s="112">
        <f>SUM(K60)</f>
        <v>4950.6</v>
      </c>
    </row>
    <row r="60" spans="1:11" ht="29.25" customHeight="1">
      <c r="A60" s="91" t="s">
        <v>1044</v>
      </c>
      <c r="B60" s="161" t="s">
        <v>577</v>
      </c>
      <c r="C60" s="131"/>
      <c r="D60" s="98"/>
      <c r="E60" s="98"/>
      <c r="F60" s="98"/>
      <c r="G60" s="99"/>
      <c r="H60" s="118">
        <f t="shared" si="2"/>
        <v>89303.6</v>
      </c>
      <c r="I60" s="111"/>
      <c r="J60" s="111">
        <f>SUM(J61)</f>
        <v>84353</v>
      </c>
      <c r="K60" s="112">
        <f>SUM(K61)</f>
        <v>4950.6</v>
      </c>
    </row>
    <row r="61" spans="1:11" ht="19.5" customHeight="1">
      <c r="A61" s="147"/>
      <c r="B61" s="317" t="s">
        <v>760</v>
      </c>
      <c r="C61" s="137">
        <v>5225804</v>
      </c>
      <c r="D61" s="138" t="s">
        <v>151</v>
      </c>
      <c r="E61" s="138" t="s">
        <v>151</v>
      </c>
      <c r="F61" s="138" t="s">
        <v>564</v>
      </c>
      <c r="G61" s="139" t="s">
        <v>284</v>
      </c>
      <c r="H61" s="115">
        <f t="shared" si="2"/>
        <v>89303.6</v>
      </c>
      <c r="I61" s="116"/>
      <c r="J61" s="116">
        <f>SUM('[15]Анал.табл.'!U373)</f>
        <v>84353</v>
      </c>
      <c r="K61" s="117">
        <f>SUM('[15]Анал.табл.'!T373)</f>
        <v>4950.6</v>
      </c>
    </row>
    <row r="62" spans="1:11" ht="33" customHeight="1">
      <c r="A62" s="91" t="s">
        <v>887</v>
      </c>
      <c r="B62" s="54" t="s">
        <v>609</v>
      </c>
      <c r="C62" s="131"/>
      <c r="D62" s="98"/>
      <c r="E62" s="98"/>
      <c r="F62" s="98"/>
      <c r="G62" s="99"/>
      <c r="H62" s="118">
        <f t="shared" si="2"/>
        <v>33894.3</v>
      </c>
      <c r="I62" s="111"/>
      <c r="J62" s="111">
        <f>SUM(J63:J64)</f>
        <v>31114.7</v>
      </c>
      <c r="K62" s="112">
        <f>SUM(K63:K64)</f>
        <v>2779.6</v>
      </c>
    </row>
    <row r="63" spans="1:11" ht="21" customHeight="1">
      <c r="A63" s="113"/>
      <c r="B63" s="88" t="s">
        <v>1048</v>
      </c>
      <c r="C63" s="95">
        <v>5227000</v>
      </c>
      <c r="D63" s="96" t="s">
        <v>152</v>
      </c>
      <c r="E63" s="96" t="s">
        <v>847</v>
      </c>
      <c r="F63" s="96" t="s">
        <v>565</v>
      </c>
      <c r="G63" s="97" t="s">
        <v>284</v>
      </c>
      <c r="H63" s="127">
        <f t="shared" si="2"/>
        <v>13410.6</v>
      </c>
      <c r="I63" s="128"/>
      <c r="J63" s="128">
        <f>SUM('[15]Анал.табл.'!U128)</f>
        <v>12679.7</v>
      </c>
      <c r="K63" s="129">
        <f>SUM('[15]Анал.табл.'!T128)</f>
        <v>730.9</v>
      </c>
    </row>
    <row r="64" spans="1:11" ht="21" customHeight="1">
      <c r="A64" s="113"/>
      <c r="B64" s="88" t="s">
        <v>1048</v>
      </c>
      <c r="C64" s="95">
        <v>5227000</v>
      </c>
      <c r="D64" s="96" t="s">
        <v>152</v>
      </c>
      <c r="E64" s="96" t="s">
        <v>847</v>
      </c>
      <c r="F64" s="96" t="s">
        <v>274</v>
      </c>
      <c r="G64" s="97" t="s">
        <v>284</v>
      </c>
      <c r="H64" s="127">
        <f t="shared" si="2"/>
        <v>20483.7</v>
      </c>
      <c r="I64" s="116"/>
      <c r="J64" s="128">
        <f>SUM('[15]Анал.табл.'!U129)</f>
        <v>18435</v>
      </c>
      <c r="K64" s="185">
        <f>SUM('[15]Анал.табл.'!T129)</f>
        <v>2048.7</v>
      </c>
    </row>
    <row r="65" spans="1:11" ht="46.5" customHeight="1">
      <c r="A65" s="190" t="s">
        <v>1043</v>
      </c>
      <c r="B65" s="54" t="s">
        <v>578</v>
      </c>
      <c r="C65" s="145"/>
      <c r="D65" s="146"/>
      <c r="E65" s="146"/>
      <c r="F65" s="146"/>
      <c r="G65" s="235"/>
      <c r="H65" s="118">
        <f>SUM(I65:K65)</f>
        <v>186.1</v>
      </c>
      <c r="I65" s="111"/>
      <c r="J65" s="111">
        <f>SUM(J66)</f>
        <v>186.1</v>
      </c>
      <c r="K65" s="120"/>
    </row>
    <row r="66" spans="1:11" ht="33.75" customHeight="1">
      <c r="A66" s="91"/>
      <c r="B66" s="85" t="s">
        <v>579</v>
      </c>
      <c r="C66" s="95">
        <v>5222501</v>
      </c>
      <c r="D66" s="96" t="s">
        <v>850</v>
      </c>
      <c r="E66" s="96" t="s">
        <v>156</v>
      </c>
      <c r="F66" s="96" t="s">
        <v>269</v>
      </c>
      <c r="G66" s="97" t="s">
        <v>284</v>
      </c>
      <c r="H66" s="127">
        <f>SUM(I66:K66)</f>
        <v>186.1</v>
      </c>
      <c r="I66" s="128"/>
      <c r="J66" s="128">
        <f>SUM('[15]Анал.табл.'!U64)</f>
        <v>186.1</v>
      </c>
      <c r="K66" s="129"/>
    </row>
    <row r="67" spans="1:11" ht="31.5" customHeight="1">
      <c r="A67" s="304" t="s">
        <v>888</v>
      </c>
      <c r="B67" s="305" t="s">
        <v>925</v>
      </c>
      <c r="C67" s="306"/>
      <c r="D67" s="307"/>
      <c r="E67" s="307"/>
      <c r="F67" s="307"/>
      <c r="G67" s="308"/>
      <c r="H67" s="309">
        <f aca="true" t="shared" si="3" ref="H67:K68">SUM(H68)</f>
        <v>100393.5</v>
      </c>
      <c r="I67" s="310">
        <f t="shared" si="3"/>
        <v>72789.5</v>
      </c>
      <c r="J67" s="310">
        <f t="shared" si="3"/>
        <v>18404</v>
      </c>
      <c r="K67" s="200">
        <f t="shared" si="3"/>
        <v>9200</v>
      </c>
    </row>
    <row r="68" spans="1:11" ht="24" customHeight="1">
      <c r="A68" s="91" t="s">
        <v>395</v>
      </c>
      <c r="B68" s="233" t="s">
        <v>682</v>
      </c>
      <c r="C68" s="141"/>
      <c r="D68" s="142"/>
      <c r="E68" s="142"/>
      <c r="F68" s="142"/>
      <c r="G68" s="234"/>
      <c r="H68" s="143">
        <f t="shared" si="3"/>
        <v>100393.5</v>
      </c>
      <c r="I68" s="105">
        <f t="shared" si="3"/>
        <v>72789.5</v>
      </c>
      <c r="J68" s="105">
        <f t="shared" si="3"/>
        <v>18404</v>
      </c>
      <c r="K68" s="106">
        <f t="shared" si="3"/>
        <v>9200</v>
      </c>
    </row>
    <row r="69" spans="1:11" ht="20.25" customHeight="1">
      <c r="A69" s="113"/>
      <c r="B69" s="88" t="s">
        <v>1048</v>
      </c>
      <c r="C69" s="144" t="s">
        <v>749</v>
      </c>
      <c r="D69" s="96" t="s">
        <v>152</v>
      </c>
      <c r="E69" s="96" t="s">
        <v>847</v>
      </c>
      <c r="F69" s="96" t="s">
        <v>565</v>
      </c>
      <c r="G69" s="97" t="s">
        <v>284</v>
      </c>
      <c r="H69" s="121">
        <f>SUM(I69:K69)</f>
        <v>100393.5</v>
      </c>
      <c r="I69" s="123">
        <f>SUM('[15]Анал.табл.'!U130)</f>
        <v>72789.5</v>
      </c>
      <c r="J69" s="123">
        <f>SUM('[15]Анал.табл.'!U131)</f>
        <v>18404</v>
      </c>
      <c r="K69" s="132">
        <f>SUM('[15]Анал.табл.'!T131)</f>
        <v>9200</v>
      </c>
    </row>
    <row r="70" spans="1:11" ht="29.25" customHeight="1">
      <c r="A70" s="91" t="s">
        <v>156</v>
      </c>
      <c r="B70" s="161" t="s">
        <v>639</v>
      </c>
      <c r="C70" s="131"/>
      <c r="D70" s="98"/>
      <c r="E70" s="98"/>
      <c r="F70" s="98"/>
      <c r="G70" s="99"/>
      <c r="H70" s="134">
        <f>SUM(H71:H76)</f>
        <v>17270.9</v>
      </c>
      <c r="I70" s="111">
        <f>SUM(I75:I76)</f>
        <v>0</v>
      </c>
      <c r="J70" s="111">
        <f>SUM(J71:J77)</f>
        <v>16104</v>
      </c>
      <c r="K70" s="112">
        <f>SUM(K72+K74+K77)</f>
        <v>599.7</v>
      </c>
    </row>
    <row r="71" spans="1:11" ht="21" customHeight="1">
      <c r="A71" s="91"/>
      <c r="B71" s="88" t="s">
        <v>137</v>
      </c>
      <c r="C71" s="95">
        <v>5223500</v>
      </c>
      <c r="D71" s="96" t="s">
        <v>168</v>
      </c>
      <c r="E71" s="96" t="s">
        <v>849</v>
      </c>
      <c r="F71" s="96" t="s">
        <v>566</v>
      </c>
      <c r="G71" s="97" t="s">
        <v>304</v>
      </c>
      <c r="H71" s="127">
        <f aca="true" t="shared" si="4" ref="H71:H82">SUM(I71:K71)</f>
        <v>738</v>
      </c>
      <c r="I71" s="111"/>
      <c r="J71" s="128">
        <v>738</v>
      </c>
      <c r="K71" s="129"/>
    </row>
    <row r="72" spans="1:11" ht="21" customHeight="1">
      <c r="A72" s="91"/>
      <c r="B72" s="88" t="s">
        <v>137</v>
      </c>
      <c r="C72" s="95">
        <v>7950000</v>
      </c>
      <c r="D72" s="96" t="s">
        <v>168</v>
      </c>
      <c r="E72" s="96" t="s">
        <v>849</v>
      </c>
      <c r="F72" s="96" t="s">
        <v>566</v>
      </c>
      <c r="G72" s="97" t="s">
        <v>304</v>
      </c>
      <c r="H72" s="127">
        <f t="shared" si="4"/>
        <v>50</v>
      </c>
      <c r="I72" s="111"/>
      <c r="J72" s="128"/>
      <c r="K72" s="129">
        <v>50</v>
      </c>
    </row>
    <row r="73" spans="1:11" ht="21" customHeight="1">
      <c r="A73" s="91"/>
      <c r="B73" s="88" t="s">
        <v>137</v>
      </c>
      <c r="C73" s="95">
        <v>5223500</v>
      </c>
      <c r="D73" s="96" t="s">
        <v>168</v>
      </c>
      <c r="E73" s="96" t="s">
        <v>849</v>
      </c>
      <c r="F73" s="96" t="s">
        <v>566</v>
      </c>
      <c r="G73" s="97" t="s">
        <v>284</v>
      </c>
      <c r="H73" s="127">
        <f t="shared" si="4"/>
        <v>2068.8</v>
      </c>
      <c r="I73" s="111"/>
      <c r="J73" s="128">
        <f>SUM('[15]Анал.табл.'!U232)</f>
        <v>2068.8</v>
      </c>
      <c r="K73" s="129"/>
    </row>
    <row r="74" spans="1:11" ht="21" customHeight="1">
      <c r="A74" s="91"/>
      <c r="B74" s="88" t="s">
        <v>137</v>
      </c>
      <c r="C74" s="95">
        <v>7950000</v>
      </c>
      <c r="D74" s="96" t="s">
        <v>168</v>
      </c>
      <c r="E74" s="96" t="s">
        <v>849</v>
      </c>
      <c r="F74" s="96" t="s">
        <v>566</v>
      </c>
      <c r="G74" s="97" t="s">
        <v>284</v>
      </c>
      <c r="H74" s="127">
        <f t="shared" si="4"/>
        <v>517.2</v>
      </c>
      <c r="I74" s="111"/>
      <c r="J74" s="128"/>
      <c r="K74" s="129">
        <f>SUM('[15]Анал.табл.'!T232)</f>
        <v>517.2</v>
      </c>
    </row>
    <row r="75" spans="1:11" ht="17.25" customHeight="1">
      <c r="A75" s="113"/>
      <c r="B75" s="88" t="s">
        <v>477</v>
      </c>
      <c r="C75" s="95">
        <v>5223500</v>
      </c>
      <c r="D75" s="96">
        <v>11</v>
      </c>
      <c r="E75" s="96" t="s">
        <v>849</v>
      </c>
      <c r="F75" s="96" t="s">
        <v>564</v>
      </c>
      <c r="G75" s="97" t="s">
        <v>284</v>
      </c>
      <c r="H75" s="127">
        <f t="shared" si="4"/>
        <v>13766.7</v>
      </c>
      <c r="I75" s="128"/>
      <c r="J75" s="128">
        <v>13167</v>
      </c>
      <c r="K75" s="129">
        <f>SUM(K70-K76)</f>
        <v>599.7</v>
      </c>
    </row>
    <row r="76" spans="1:11" ht="18.75" customHeight="1">
      <c r="A76" s="113"/>
      <c r="B76" s="88" t="s">
        <v>999</v>
      </c>
      <c r="C76" s="95">
        <v>5223500</v>
      </c>
      <c r="D76" s="96">
        <v>11</v>
      </c>
      <c r="E76" s="96" t="s">
        <v>847</v>
      </c>
      <c r="F76" s="96" t="s">
        <v>566</v>
      </c>
      <c r="G76" s="97" t="s">
        <v>284</v>
      </c>
      <c r="H76" s="127">
        <f t="shared" si="4"/>
        <v>130.2</v>
      </c>
      <c r="I76" s="128"/>
      <c r="J76" s="128">
        <f>SUM('[15]Анал.табл.'!U409)</f>
        <v>130.2</v>
      </c>
      <c r="K76" s="129"/>
    </row>
    <row r="77" spans="1:11" ht="18.75" customHeight="1">
      <c r="A77" s="113"/>
      <c r="B77" s="88" t="s">
        <v>999</v>
      </c>
      <c r="C77" s="95">
        <v>7950000</v>
      </c>
      <c r="D77" s="96" t="s">
        <v>887</v>
      </c>
      <c r="E77" s="96" t="s">
        <v>847</v>
      </c>
      <c r="F77" s="96" t="s">
        <v>566</v>
      </c>
      <c r="G77" s="97" t="s">
        <v>284</v>
      </c>
      <c r="H77" s="127">
        <f t="shared" si="4"/>
        <v>32.5</v>
      </c>
      <c r="I77" s="128"/>
      <c r="J77" s="128"/>
      <c r="K77" s="129">
        <f>SUM('[15]Анал.табл.'!T409)</f>
        <v>32.5</v>
      </c>
    </row>
    <row r="78" spans="1:11" ht="33" customHeight="1">
      <c r="A78" s="91" t="s">
        <v>157</v>
      </c>
      <c r="B78" s="161" t="s">
        <v>640</v>
      </c>
      <c r="C78" s="131"/>
      <c r="D78" s="98"/>
      <c r="E78" s="98"/>
      <c r="F78" s="98"/>
      <c r="G78" s="99"/>
      <c r="H78" s="118">
        <f t="shared" si="4"/>
        <v>8809.3</v>
      </c>
      <c r="I78" s="111"/>
      <c r="J78" s="111">
        <f>SUM(J79)</f>
        <v>8809.3</v>
      </c>
      <c r="K78" s="120">
        <f>SUM(K79)</f>
        <v>0</v>
      </c>
    </row>
    <row r="79" spans="1:11" ht="17.25" customHeight="1">
      <c r="A79" s="113"/>
      <c r="B79" s="88" t="s">
        <v>957</v>
      </c>
      <c r="C79" s="95">
        <v>5225700</v>
      </c>
      <c r="D79" s="96" t="s">
        <v>885</v>
      </c>
      <c r="E79" s="96" t="s">
        <v>152</v>
      </c>
      <c r="F79" s="96">
        <v>342</v>
      </c>
      <c r="G79" s="97" t="s">
        <v>284</v>
      </c>
      <c r="H79" s="115">
        <f t="shared" si="4"/>
        <v>8809.3</v>
      </c>
      <c r="I79" s="116"/>
      <c r="J79" s="116">
        <f>SUM('[15]Анал.табл.'!U97)</f>
        <v>8809.3</v>
      </c>
      <c r="K79" s="117">
        <f>SUM('[15]Анал.табл.'!T97)</f>
        <v>0</v>
      </c>
    </row>
    <row r="80" spans="1:11" ht="33" customHeight="1">
      <c r="A80" s="91" t="s">
        <v>1096</v>
      </c>
      <c r="B80" s="54" t="s">
        <v>959</v>
      </c>
      <c r="C80" s="137"/>
      <c r="D80" s="138"/>
      <c r="E80" s="138"/>
      <c r="F80" s="138"/>
      <c r="G80" s="139"/>
      <c r="H80" s="118">
        <f t="shared" si="4"/>
        <v>102867</v>
      </c>
      <c r="I80" s="128"/>
      <c r="J80" s="111">
        <f>SUM(J81)</f>
        <v>92580</v>
      </c>
      <c r="K80" s="120">
        <f>SUM(K81)</f>
        <v>10287</v>
      </c>
    </row>
    <row r="81" spans="1:11" ht="30.75" customHeight="1">
      <c r="A81" s="91" t="s">
        <v>1097</v>
      </c>
      <c r="B81" s="54" t="s">
        <v>1034</v>
      </c>
      <c r="C81" s="137"/>
      <c r="D81" s="138"/>
      <c r="E81" s="138"/>
      <c r="F81" s="138"/>
      <c r="G81" s="139"/>
      <c r="H81" s="118">
        <f t="shared" si="4"/>
        <v>102867</v>
      </c>
      <c r="I81" s="111"/>
      <c r="J81" s="111">
        <f>SUM(J82)</f>
        <v>92580</v>
      </c>
      <c r="K81" s="120">
        <f>SUM(K82)</f>
        <v>10287</v>
      </c>
    </row>
    <row r="82" spans="1:11" ht="17.25" customHeight="1">
      <c r="A82" s="147"/>
      <c r="B82" s="88" t="s">
        <v>1048</v>
      </c>
      <c r="C82" s="137">
        <v>5225908</v>
      </c>
      <c r="D82" s="138" t="s">
        <v>152</v>
      </c>
      <c r="E82" s="138" t="s">
        <v>847</v>
      </c>
      <c r="F82" s="138" t="s">
        <v>564</v>
      </c>
      <c r="G82" s="139" t="s">
        <v>284</v>
      </c>
      <c r="H82" s="115">
        <f t="shared" si="4"/>
        <v>102867</v>
      </c>
      <c r="I82" s="116"/>
      <c r="J82" s="116">
        <f>SUM('[15]Анал.табл.'!U136)</f>
        <v>92580</v>
      </c>
      <c r="K82" s="117">
        <f>SUM('[15]Анал.табл.'!T136)</f>
        <v>10287</v>
      </c>
    </row>
    <row r="83" spans="1:11" ht="17.25" customHeight="1">
      <c r="A83" s="91" t="s">
        <v>1075</v>
      </c>
      <c r="B83" s="233" t="s">
        <v>520</v>
      </c>
      <c r="C83" s="95"/>
      <c r="D83" s="96"/>
      <c r="E83" s="96"/>
      <c r="F83" s="96"/>
      <c r="G83" s="97"/>
      <c r="H83" s="118">
        <f>SUM(H84)</f>
        <v>4781.4</v>
      </c>
      <c r="I83" s="111">
        <f>SUM(I84)</f>
        <v>350</v>
      </c>
      <c r="J83" s="111">
        <f>SUM(J84)</f>
        <v>4431.4</v>
      </c>
      <c r="K83" s="120">
        <f>SUM(K84)</f>
        <v>0</v>
      </c>
    </row>
    <row r="84" spans="1:11" ht="33" customHeight="1">
      <c r="A84" s="91" t="s">
        <v>396</v>
      </c>
      <c r="B84" s="233" t="s">
        <v>1076</v>
      </c>
      <c r="C84" s="137"/>
      <c r="D84" s="138"/>
      <c r="E84" s="138"/>
      <c r="F84" s="138"/>
      <c r="G84" s="139"/>
      <c r="H84" s="118">
        <f aca="true" t="shared" si="5" ref="H84:H92">SUM(I84:K84)</f>
        <v>4781.4</v>
      </c>
      <c r="I84" s="111">
        <f>SUM(I85:I88)</f>
        <v>350</v>
      </c>
      <c r="J84" s="111">
        <f>SUM(J85:J86)</f>
        <v>4431.4</v>
      </c>
      <c r="K84" s="120"/>
    </row>
    <row r="85" spans="1:11" ht="17.25" customHeight="1">
      <c r="A85" s="148"/>
      <c r="B85" s="85" t="s">
        <v>955</v>
      </c>
      <c r="C85" s="137">
        <v>5224500</v>
      </c>
      <c r="D85" s="138" t="s">
        <v>885</v>
      </c>
      <c r="E85" s="138" t="s">
        <v>847</v>
      </c>
      <c r="F85" s="138" t="s">
        <v>566</v>
      </c>
      <c r="G85" s="139" t="s">
        <v>284</v>
      </c>
      <c r="H85" s="127">
        <f t="shared" si="5"/>
        <v>1363.1999999999998</v>
      </c>
      <c r="I85" s="128"/>
      <c r="J85" s="128">
        <f>SUM('[15]пр.5 целевые и ведомст'!I79)</f>
        <v>1363.1999999999998</v>
      </c>
      <c r="K85" s="129">
        <v>0</v>
      </c>
    </row>
    <row r="86" spans="1:11" ht="17.25" customHeight="1">
      <c r="A86" s="148"/>
      <c r="B86" s="85" t="s">
        <v>955</v>
      </c>
      <c r="C86" s="137">
        <v>5224500</v>
      </c>
      <c r="D86" s="138" t="s">
        <v>885</v>
      </c>
      <c r="E86" s="138" t="s">
        <v>847</v>
      </c>
      <c r="F86" s="138" t="s">
        <v>566</v>
      </c>
      <c r="G86" s="139" t="s">
        <v>285</v>
      </c>
      <c r="H86" s="127">
        <f t="shared" si="5"/>
        <v>3068.2</v>
      </c>
      <c r="I86" s="128"/>
      <c r="J86" s="128">
        <f>SUM('[15]пр.5 целевые и ведомст'!I293)</f>
        <v>3068.2</v>
      </c>
      <c r="K86" s="129">
        <v>0</v>
      </c>
    </row>
    <row r="87" spans="1:11" ht="17.25" customHeight="1">
      <c r="A87" s="148"/>
      <c r="B87" s="85" t="s">
        <v>955</v>
      </c>
      <c r="C87" s="137">
        <v>5100301</v>
      </c>
      <c r="D87" s="138" t="s">
        <v>885</v>
      </c>
      <c r="E87" s="138" t="s">
        <v>847</v>
      </c>
      <c r="F87" s="138" t="s">
        <v>566</v>
      </c>
      <c r="G87" s="139" t="s">
        <v>285</v>
      </c>
      <c r="H87" s="127">
        <f t="shared" si="5"/>
        <v>350</v>
      </c>
      <c r="I87" s="128">
        <v>350</v>
      </c>
      <c r="J87" s="128"/>
      <c r="K87" s="129"/>
    </row>
    <row r="88" spans="1:11" ht="30" customHeight="1">
      <c r="A88" s="91" t="s">
        <v>1101</v>
      </c>
      <c r="B88" s="54" t="s">
        <v>860</v>
      </c>
      <c r="C88" s="145"/>
      <c r="D88" s="146"/>
      <c r="E88" s="146"/>
      <c r="F88" s="146"/>
      <c r="G88" s="235"/>
      <c r="H88" s="118">
        <f t="shared" si="5"/>
        <v>2428.1</v>
      </c>
      <c r="I88" s="111"/>
      <c r="J88" s="111">
        <f>SUM(J89)</f>
        <v>2428.1</v>
      </c>
      <c r="K88" s="120"/>
    </row>
    <row r="89" spans="1:11" ht="20.25" customHeight="1">
      <c r="A89" s="91"/>
      <c r="B89" s="85" t="s">
        <v>146</v>
      </c>
      <c r="C89" s="137">
        <v>5220400</v>
      </c>
      <c r="D89" s="138" t="s">
        <v>885</v>
      </c>
      <c r="E89" s="138" t="s">
        <v>1043</v>
      </c>
      <c r="F89" s="138" t="s">
        <v>565</v>
      </c>
      <c r="G89" s="139" t="s">
        <v>284</v>
      </c>
      <c r="H89" s="115">
        <f t="shared" si="5"/>
        <v>2428.1</v>
      </c>
      <c r="I89" s="116"/>
      <c r="J89" s="116">
        <f>SUM('[15]Анал.табл.'!U120)</f>
        <v>2428.1</v>
      </c>
      <c r="K89" s="117"/>
    </row>
    <row r="90" spans="1:11" ht="20.25" customHeight="1">
      <c r="A90" s="91" t="s">
        <v>397</v>
      </c>
      <c r="B90" s="54" t="s">
        <v>1102</v>
      </c>
      <c r="C90" s="95"/>
      <c r="D90" s="96"/>
      <c r="E90" s="96"/>
      <c r="F90" s="96"/>
      <c r="G90" s="97"/>
      <c r="H90" s="110">
        <f t="shared" si="5"/>
        <v>144.6</v>
      </c>
      <c r="I90" s="111"/>
      <c r="J90" s="111">
        <f>SUM(J92)</f>
        <v>144.6</v>
      </c>
      <c r="K90" s="129"/>
    </row>
    <row r="91" spans="1:11" ht="20.25" customHeight="1">
      <c r="A91" s="91" t="s">
        <v>398</v>
      </c>
      <c r="B91" s="54" t="s">
        <v>295</v>
      </c>
      <c r="C91" s="95"/>
      <c r="D91" s="96"/>
      <c r="E91" s="96"/>
      <c r="F91" s="96"/>
      <c r="G91" s="97"/>
      <c r="H91" s="127">
        <f t="shared" si="5"/>
        <v>144.6</v>
      </c>
      <c r="I91" s="111"/>
      <c r="J91" s="111">
        <f>SUM(J92)</f>
        <v>144.6</v>
      </c>
      <c r="K91" s="129"/>
    </row>
    <row r="92" spans="1:11" ht="20.25" customHeight="1">
      <c r="A92" s="91"/>
      <c r="B92" s="85" t="s">
        <v>242</v>
      </c>
      <c r="C92" s="95">
        <v>5220101</v>
      </c>
      <c r="D92" s="96" t="s">
        <v>168</v>
      </c>
      <c r="E92" s="96" t="s">
        <v>168</v>
      </c>
      <c r="F92" s="96" t="s">
        <v>566</v>
      </c>
      <c r="G92" s="97" t="s">
        <v>285</v>
      </c>
      <c r="H92" s="127">
        <f t="shared" si="5"/>
        <v>144.6</v>
      </c>
      <c r="I92" s="128"/>
      <c r="J92" s="128">
        <f>SUM('[15]Анал.табл.'!U303)</f>
        <v>144.6</v>
      </c>
      <c r="K92" s="129"/>
    </row>
    <row r="93" spans="3:11" ht="12.75" hidden="1">
      <c r="C93" s="322"/>
      <c r="D93" s="323"/>
      <c r="E93" s="323"/>
      <c r="F93" s="323"/>
      <c r="G93" s="324"/>
      <c r="H93" s="322"/>
      <c r="I93" s="323"/>
      <c r="J93" s="323"/>
      <c r="K93" s="324"/>
    </row>
    <row r="94" spans="3:11" ht="12.75" hidden="1">
      <c r="C94" s="322"/>
      <c r="D94" s="323"/>
      <c r="E94" s="323"/>
      <c r="F94" s="323"/>
      <c r="G94" s="324"/>
      <c r="H94" s="322"/>
      <c r="I94" s="323"/>
      <c r="J94" s="323"/>
      <c r="K94" s="324"/>
    </row>
    <row r="95" spans="3:11" ht="12.75" hidden="1">
      <c r="C95" s="322"/>
      <c r="D95" s="323"/>
      <c r="E95" s="323"/>
      <c r="F95" s="323"/>
      <c r="G95" s="324"/>
      <c r="H95" s="322"/>
      <c r="I95" s="323"/>
      <c r="J95" s="323"/>
      <c r="K95" s="324"/>
    </row>
    <row r="96" spans="3:11" ht="12.75" hidden="1">
      <c r="C96" s="322"/>
      <c r="D96" s="323"/>
      <c r="E96" s="323"/>
      <c r="F96" s="323"/>
      <c r="G96" s="324"/>
      <c r="H96" s="322"/>
      <c r="I96" s="323"/>
      <c r="J96" s="323"/>
      <c r="K96" s="324"/>
    </row>
    <row r="97" spans="1:11" ht="43.5" customHeight="1">
      <c r="A97" s="91" t="s">
        <v>119</v>
      </c>
      <c r="B97" s="504" t="s">
        <v>120</v>
      </c>
      <c r="C97" s="145">
        <v>5220400</v>
      </c>
      <c r="D97" s="146" t="s">
        <v>885</v>
      </c>
      <c r="E97" s="146" t="s">
        <v>1043</v>
      </c>
      <c r="F97" s="146"/>
      <c r="G97" s="235"/>
      <c r="H97" s="118">
        <f>SUM(I97:K97)</f>
        <v>2433.6</v>
      </c>
      <c r="I97" s="111"/>
      <c r="J97" s="111">
        <f>SUM(J98)</f>
        <v>2433.6</v>
      </c>
      <c r="K97" s="120"/>
    </row>
    <row r="98" spans="1:11" ht="20.25" customHeight="1" thickBot="1">
      <c r="A98" s="148" t="s">
        <v>121</v>
      </c>
      <c r="B98" s="509" t="s">
        <v>146</v>
      </c>
      <c r="C98" s="137">
        <v>5220400</v>
      </c>
      <c r="D98" s="138" t="s">
        <v>885</v>
      </c>
      <c r="E98" s="138" t="s">
        <v>1043</v>
      </c>
      <c r="F98" s="138" t="s">
        <v>274</v>
      </c>
      <c r="G98" s="139" t="s">
        <v>284</v>
      </c>
      <c r="H98" s="115">
        <f>SUM(I98:K98)</f>
        <v>2433.6</v>
      </c>
      <c r="I98" s="116"/>
      <c r="J98" s="116">
        <v>2433.6</v>
      </c>
      <c r="K98" s="117"/>
    </row>
    <row r="99" spans="1:14" ht="34.5" customHeight="1" thickBot="1">
      <c r="A99" s="510"/>
      <c r="B99" s="508" t="s">
        <v>624</v>
      </c>
      <c r="C99" s="374"/>
      <c r="D99" s="375"/>
      <c r="E99" s="375"/>
      <c r="F99" s="375"/>
      <c r="G99" s="376"/>
      <c r="H99" s="377">
        <f>SUM(I99:K99)</f>
        <v>873965.4999999999</v>
      </c>
      <c r="I99" s="378">
        <f>SUM(I78+I70+I59+I51+I46+I34+I29+I23+I16+I62+I67+I32+I27+I80+I88+I84+I65+I14+I90)</f>
        <v>73139.5</v>
      </c>
      <c r="J99" s="378">
        <f>SUM(J78+J70+J59+J51+J46+J34+J29+J23+J16+J62+J67+J32+J27+J80+J88+J84+J65+J14+J90+J97)</f>
        <v>738945.9999999999</v>
      </c>
      <c r="K99" s="379">
        <f>SUM(K78+K70+K59+K51+K46+K34+K29+K23+K16+K62+K67+K32+K27+K80+K88+K84+K65+K14+K90)</f>
        <v>61880</v>
      </c>
      <c r="L99" s="56"/>
      <c r="M99" s="56"/>
      <c r="N99" s="56"/>
    </row>
    <row r="100" spans="1:11" ht="21.75" customHeight="1" thickBot="1">
      <c r="A100" s="556" t="s">
        <v>1027</v>
      </c>
      <c r="B100" s="557"/>
      <c r="C100" s="557"/>
      <c r="D100" s="557"/>
      <c r="E100" s="557"/>
      <c r="F100" s="557"/>
      <c r="G100" s="557"/>
      <c r="H100" s="557"/>
      <c r="I100" s="557"/>
      <c r="J100" s="557"/>
      <c r="K100" s="558"/>
    </row>
    <row r="101" spans="1:11" ht="48.75" customHeight="1">
      <c r="A101" s="150">
        <v>1</v>
      </c>
      <c r="B101" s="330" t="s">
        <v>1028</v>
      </c>
      <c r="C101" s="151"/>
      <c r="D101" s="152"/>
      <c r="E101" s="152"/>
      <c r="F101" s="152"/>
      <c r="G101" s="153"/>
      <c r="H101" s="154">
        <f>SUM(I101:K101)</f>
        <v>914.8</v>
      </c>
      <c r="I101" s="135">
        <v>0</v>
      </c>
      <c r="J101" s="155">
        <v>0</v>
      </c>
      <c r="K101" s="156">
        <f>SUM(K102)</f>
        <v>914.8</v>
      </c>
    </row>
    <row r="102" spans="1:11" ht="19.5" customHeight="1">
      <c r="A102" s="157"/>
      <c r="B102" s="331" t="s">
        <v>1029</v>
      </c>
      <c r="C102" s="144">
        <v>7950000</v>
      </c>
      <c r="D102" s="96" t="s">
        <v>850</v>
      </c>
      <c r="E102" s="96" t="s">
        <v>849</v>
      </c>
      <c r="F102" s="96" t="s">
        <v>274</v>
      </c>
      <c r="G102" s="97" t="s">
        <v>284</v>
      </c>
      <c r="H102" s="127">
        <f>SUM(I102:K102)</f>
        <v>914.8</v>
      </c>
      <c r="I102" s="128"/>
      <c r="J102" s="128"/>
      <c r="K102" s="129">
        <f>SUM('[15]Анал.табл.'!T59)</f>
        <v>914.8</v>
      </c>
    </row>
    <row r="103" spans="1:11" ht="63" customHeight="1">
      <c r="A103" s="158">
        <v>2</v>
      </c>
      <c r="B103" s="332" t="s">
        <v>1030</v>
      </c>
      <c r="C103" s="160"/>
      <c r="D103" s="98"/>
      <c r="E103" s="98"/>
      <c r="F103" s="98"/>
      <c r="G103" s="99"/>
      <c r="H103" s="118">
        <f>SUM(I103:K103)</f>
        <v>3932</v>
      </c>
      <c r="I103" s="111">
        <v>0</v>
      </c>
      <c r="J103" s="111">
        <v>0</v>
      </c>
      <c r="K103" s="120">
        <f>SUM(K104)</f>
        <v>3932</v>
      </c>
    </row>
    <row r="104" spans="1:11" ht="19.5" customHeight="1">
      <c r="A104" s="157"/>
      <c r="B104" s="331" t="s">
        <v>1029</v>
      </c>
      <c r="C104" s="144">
        <v>7950000</v>
      </c>
      <c r="D104" s="96" t="s">
        <v>850</v>
      </c>
      <c r="E104" s="96" t="s">
        <v>849</v>
      </c>
      <c r="F104" s="96" t="s">
        <v>269</v>
      </c>
      <c r="G104" s="97" t="s">
        <v>284</v>
      </c>
      <c r="H104" s="127">
        <f>SUM(I104:K104)</f>
        <v>3932</v>
      </c>
      <c r="I104" s="128"/>
      <c r="J104" s="128"/>
      <c r="K104" s="129">
        <f>SUM('[15]Анал.табл.'!T47)</f>
        <v>3932</v>
      </c>
    </row>
    <row r="105" spans="1:11" ht="19.5" customHeight="1">
      <c r="A105" s="158">
        <v>3</v>
      </c>
      <c r="B105" s="332" t="s">
        <v>1031</v>
      </c>
      <c r="C105" s="160"/>
      <c r="D105" s="98"/>
      <c r="E105" s="98"/>
      <c r="F105" s="98"/>
      <c r="G105" s="99"/>
      <c r="H105" s="118">
        <f aca="true" t="shared" si="6" ref="H105:H119">SUM(I105:K105)</f>
        <v>9243</v>
      </c>
      <c r="I105" s="111"/>
      <c r="J105" s="111"/>
      <c r="K105" s="120">
        <v>9243</v>
      </c>
    </row>
    <row r="106" spans="1:11" ht="18" customHeight="1">
      <c r="A106" s="157"/>
      <c r="B106" s="331" t="s">
        <v>962</v>
      </c>
      <c r="C106" s="144">
        <v>7950000</v>
      </c>
      <c r="D106" s="96" t="s">
        <v>885</v>
      </c>
      <c r="E106" s="96">
        <v>10</v>
      </c>
      <c r="F106" s="96">
        <v>500</v>
      </c>
      <c r="G106" s="97" t="s">
        <v>284</v>
      </c>
      <c r="H106" s="127">
        <f t="shared" si="6"/>
        <v>9020.6</v>
      </c>
      <c r="I106" s="128"/>
      <c r="J106" s="128"/>
      <c r="K106" s="129">
        <v>9020.6</v>
      </c>
    </row>
    <row r="107" spans="1:11" ht="19.5" customHeight="1">
      <c r="A107" s="157"/>
      <c r="B107" s="331" t="s">
        <v>634</v>
      </c>
      <c r="C107" s="144">
        <v>7950000</v>
      </c>
      <c r="D107" s="96" t="s">
        <v>167</v>
      </c>
      <c r="E107" s="96" t="s">
        <v>847</v>
      </c>
      <c r="F107" s="96">
        <v>500</v>
      </c>
      <c r="G107" s="97" t="s">
        <v>284</v>
      </c>
      <c r="H107" s="127">
        <f t="shared" si="6"/>
        <v>222.4</v>
      </c>
      <c r="I107" s="128"/>
      <c r="J107" s="128"/>
      <c r="K107" s="129">
        <v>222.4</v>
      </c>
    </row>
    <row r="108" spans="1:11" ht="35.25" customHeight="1">
      <c r="A108" s="158">
        <v>4</v>
      </c>
      <c r="B108" s="332" t="s">
        <v>1035</v>
      </c>
      <c r="C108" s="160"/>
      <c r="D108" s="98"/>
      <c r="E108" s="98"/>
      <c r="F108" s="98"/>
      <c r="G108" s="99"/>
      <c r="H108" s="118">
        <f t="shared" si="6"/>
        <v>900</v>
      </c>
      <c r="I108" s="111"/>
      <c r="J108" s="111"/>
      <c r="K108" s="120">
        <f>SUM(K109)</f>
        <v>900</v>
      </c>
    </row>
    <row r="109" spans="1:11" ht="20.25" customHeight="1">
      <c r="A109" s="157"/>
      <c r="B109" s="331" t="s">
        <v>146</v>
      </c>
      <c r="C109" s="144">
        <v>7950000</v>
      </c>
      <c r="D109" s="96" t="s">
        <v>885</v>
      </c>
      <c r="E109" s="96">
        <v>12</v>
      </c>
      <c r="F109" s="96" t="s">
        <v>565</v>
      </c>
      <c r="G109" s="97" t="s">
        <v>284</v>
      </c>
      <c r="H109" s="127">
        <f t="shared" si="6"/>
        <v>900</v>
      </c>
      <c r="I109" s="128"/>
      <c r="J109" s="128"/>
      <c r="K109" s="129">
        <f>SUM('[15]Анал.табл.'!T120)</f>
        <v>900</v>
      </c>
    </row>
    <row r="110" spans="1:11" s="55" customFormat="1" ht="31.5">
      <c r="A110" s="158">
        <v>5</v>
      </c>
      <c r="B110" s="332" t="s">
        <v>968</v>
      </c>
      <c r="C110" s="160"/>
      <c r="D110" s="98"/>
      <c r="E110" s="98"/>
      <c r="F110" s="98"/>
      <c r="G110" s="99"/>
      <c r="H110" s="118">
        <f t="shared" si="6"/>
        <v>5090.1</v>
      </c>
      <c r="I110" s="111">
        <v>0</v>
      </c>
      <c r="J110" s="111">
        <v>0</v>
      </c>
      <c r="K110" s="120">
        <f>SUM(K111)</f>
        <v>5090.1</v>
      </c>
    </row>
    <row r="111" spans="1:11" ht="19.5" customHeight="1">
      <c r="A111" s="157"/>
      <c r="B111" s="331" t="s">
        <v>1048</v>
      </c>
      <c r="C111" s="144">
        <v>7950000</v>
      </c>
      <c r="D111" s="96" t="s">
        <v>152</v>
      </c>
      <c r="E111" s="96" t="s">
        <v>847</v>
      </c>
      <c r="F111" s="96">
        <v>500</v>
      </c>
      <c r="G111" s="97" t="s">
        <v>284</v>
      </c>
      <c r="H111" s="127">
        <f t="shared" si="6"/>
        <v>5090.1</v>
      </c>
      <c r="I111" s="128"/>
      <c r="J111" s="128"/>
      <c r="K111" s="129">
        <f>SUM('[15]Анал.табл.'!T125)</f>
        <v>5090.1</v>
      </c>
    </row>
    <row r="112" spans="1:11" ht="26.25" customHeight="1">
      <c r="A112" s="158">
        <v>6</v>
      </c>
      <c r="B112" s="332" t="s">
        <v>1036</v>
      </c>
      <c r="C112" s="160"/>
      <c r="D112" s="98"/>
      <c r="E112" s="98"/>
      <c r="F112" s="98"/>
      <c r="G112" s="99"/>
      <c r="H112" s="118">
        <f t="shared" si="6"/>
        <v>50929.8</v>
      </c>
      <c r="I112" s="111">
        <v>0</v>
      </c>
      <c r="J112" s="111">
        <v>0</v>
      </c>
      <c r="K112" s="120">
        <f>SUM(K113)</f>
        <v>50929.8</v>
      </c>
    </row>
    <row r="113" spans="1:11" ht="17.25" customHeight="1">
      <c r="A113" s="157"/>
      <c r="B113" s="331" t="s">
        <v>544</v>
      </c>
      <c r="C113" s="144">
        <v>7950000</v>
      </c>
      <c r="D113" s="96" t="s">
        <v>152</v>
      </c>
      <c r="E113" s="96" t="s">
        <v>850</v>
      </c>
      <c r="F113" s="96">
        <v>500</v>
      </c>
      <c r="G113" s="97" t="s">
        <v>284</v>
      </c>
      <c r="H113" s="127">
        <f t="shared" si="6"/>
        <v>50929.8</v>
      </c>
      <c r="I113" s="128"/>
      <c r="J113" s="128"/>
      <c r="K113" s="129">
        <f>SUM('[15]Анал.табл.'!T154)</f>
        <v>50929.8</v>
      </c>
    </row>
    <row r="114" spans="1:11" ht="31.5" customHeight="1">
      <c r="A114" s="158">
        <v>7</v>
      </c>
      <c r="B114" s="332" t="s">
        <v>1037</v>
      </c>
      <c r="C114" s="160"/>
      <c r="D114" s="98"/>
      <c r="E114" s="98"/>
      <c r="F114" s="98"/>
      <c r="G114" s="99"/>
      <c r="H114" s="118">
        <f t="shared" si="6"/>
        <v>7700</v>
      </c>
      <c r="I114" s="111">
        <v>0</v>
      </c>
      <c r="J114" s="111">
        <v>0</v>
      </c>
      <c r="K114" s="120">
        <f>SUM(K115)</f>
        <v>7700</v>
      </c>
    </row>
    <row r="115" spans="1:11" ht="19.5" customHeight="1">
      <c r="A115" s="157"/>
      <c r="B115" s="331" t="s">
        <v>1050</v>
      </c>
      <c r="C115" s="144">
        <v>7950000</v>
      </c>
      <c r="D115" s="96" t="s">
        <v>152</v>
      </c>
      <c r="E115" s="96" t="s">
        <v>849</v>
      </c>
      <c r="F115" s="96">
        <v>500</v>
      </c>
      <c r="G115" s="97" t="s">
        <v>284</v>
      </c>
      <c r="H115" s="127">
        <f t="shared" si="6"/>
        <v>7700</v>
      </c>
      <c r="I115" s="128"/>
      <c r="J115" s="128"/>
      <c r="K115" s="129">
        <f>SUM('[15]Анал.табл.'!T142)</f>
        <v>7700</v>
      </c>
    </row>
    <row r="116" spans="1:11" ht="46.5" customHeight="1">
      <c r="A116" s="158">
        <v>8</v>
      </c>
      <c r="B116" s="332" t="s">
        <v>1038</v>
      </c>
      <c r="C116" s="160"/>
      <c r="D116" s="98"/>
      <c r="E116" s="98"/>
      <c r="F116" s="98"/>
      <c r="G116" s="99"/>
      <c r="H116" s="118">
        <f t="shared" si="6"/>
        <v>9050</v>
      </c>
      <c r="I116" s="111"/>
      <c r="J116" s="111"/>
      <c r="K116" s="120">
        <f>SUM(K117)</f>
        <v>9050</v>
      </c>
    </row>
    <row r="117" spans="1:11" ht="21" customHeight="1">
      <c r="A117" s="157"/>
      <c r="B117" s="331" t="s">
        <v>1050</v>
      </c>
      <c r="C117" s="144">
        <v>7950000</v>
      </c>
      <c r="D117" s="96" t="s">
        <v>152</v>
      </c>
      <c r="E117" s="96" t="s">
        <v>849</v>
      </c>
      <c r="F117" s="96" t="s">
        <v>564</v>
      </c>
      <c r="G117" s="97" t="s">
        <v>284</v>
      </c>
      <c r="H117" s="127">
        <f t="shared" si="6"/>
        <v>9050</v>
      </c>
      <c r="I117" s="128"/>
      <c r="J117" s="128"/>
      <c r="K117" s="129">
        <f>SUM('[15]Анал.табл.'!T151)</f>
        <v>9050</v>
      </c>
    </row>
    <row r="118" spans="1:11" ht="21.75" customHeight="1">
      <c r="A118" s="158">
        <v>9</v>
      </c>
      <c r="B118" s="332" t="s">
        <v>1039</v>
      </c>
      <c r="C118" s="160"/>
      <c r="D118" s="98"/>
      <c r="E118" s="98"/>
      <c r="F118" s="98"/>
      <c r="G118" s="99"/>
      <c r="H118" s="118">
        <f t="shared" si="6"/>
        <v>24809</v>
      </c>
      <c r="I118" s="111">
        <v>0</v>
      </c>
      <c r="J118" s="111">
        <v>0</v>
      </c>
      <c r="K118" s="120">
        <f>SUM(K119)</f>
        <v>24809</v>
      </c>
    </row>
    <row r="119" spans="1:11" ht="15.75">
      <c r="A119" s="157"/>
      <c r="B119" s="331" t="s">
        <v>544</v>
      </c>
      <c r="C119" s="144">
        <v>7950000</v>
      </c>
      <c r="D119" s="96" t="s">
        <v>152</v>
      </c>
      <c r="E119" s="96" t="s">
        <v>850</v>
      </c>
      <c r="F119" s="96" t="s">
        <v>565</v>
      </c>
      <c r="G119" s="97" t="s">
        <v>284</v>
      </c>
      <c r="H119" s="115">
        <f t="shared" si="6"/>
        <v>24809</v>
      </c>
      <c r="I119" s="116"/>
      <c r="J119" s="116"/>
      <c r="K119" s="117">
        <f>SUM('[15]Анал.табл.'!T153)</f>
        <v>24809</v>
      </c>
    </row>
    <row r="120" spans="1:11" ht="22.5" customHeight="1">
      <c r="A120" s="158" t="s">
        <v>268</v>
      </c>
      <c r="B120" s="64" t="s">
        <v>563</v>
      </c>
      <c r="C120" s="144"/>
      <c r="D120" s="96"/>
      <c r="E120" s="96"/>
      <c r="F120" s="96"/>
      <c r="G120" s="97"/>
      <c r="H120" s="134">
        <f>SUM(H121+H126)</f>
        <v>29750.8</v>
      </c>
      <c r="I120" s="111"/>
      <c r="J120" s="111"/>
      <c r="K120" s="112">
        <f>SUM(K121+K126)</f>
        <v>29750.8</v>
      </c>
    </row>
    <row r="121" spans="1:11" ht="30.75" customHeight="1">
      <c r="A121" s="158" t="s">
        <v>1044</v>
      </c>
      <c r="B121" s="332" t="s">
        <v>298</v>
      </c>
      <c r="C121" s="144"/>
      <c r="D121" s="96"/>
      <c r="E121" s="96"/>
      <c r="F121" s="96"/>
      <c r="G121" s="97"/>
      <c r="H121" s="125">
        <f>SUM(H122:H125)</f>
        <v>27560.8</v>
      </c>
      <c r="I121" s="162"/>
      <c r="J121" s="105"/>
      <c r="K121" s="106">
        <f>SUM(K122:K125)</f>
        <v>27560.8</v>
      </c>
    </row>
    <row r="122" spans="1:11" ht="18.75" customHeight="1">
      <c r="A122" s="157"/>
      <c r="B122" s="65" t="s">
        <v>548</v>
      </c>
      <c r="C122" s="144">
        <v>7950000</v>
      </c>
      <c r="D122" s="96" t="s">
        <v>168</v>
      </c>
      <c r="E122" s="96" t="s">
        <v>847</v>
      </c>
      <c r="F122" s="96" t="s">
        <v>274</v>
      </c>
      <c r="G122" s="97" t="s">
        <v>285</v>
      </c>
      <c r="H122" s="121">
        <f aca="true" t="shared" si="7" ref="H122:H133">SUM(I122:K122)</f>
        <v>5300</v>
      </c>
      <c r="I122" s="122"/>
      <c r="J122" s="123"/>
      <c r="K122" s="132">
        <v>5300</v>
      </c>
    </row>
    <row r="123" spans="1:11" ht="18.75" customHeight="1">
      <c r="A123" s="157"/>
      <c r="B123" s="65" t="s">
        <v>548</v>
      </c>
      <c r="C123" s="144">
        <v>7950001</v>
      </c>
      <c r="D123" s="96" t="s">
        <v>168</v>
      </c>
      <c r="E123" s="96" t="s">
        <v>847</v>
      </c>
      <c r="F123" s="96" t="s">
        <v>274</v>
      </c>
      <c r="G123" s="97" t="s">
        <v>284</v>
      </c>
      <c r="H123" s="121">
        <f t="shared" si="7"/>
        <v>16000</v>
      </c>
      <c r="I123" s="122"/>
      <c r="J123" s="123"/>
      <c r="K123" s="132">
        <v>16000</v>
      </c>
    </row>
    <row r="124" spans="1:11" ht="18.75" customHeight="1">
      <c r="A124" s="157"/>
      <c r="B124" s="65" t="s">
        <v>137</v>
      </c>
      <c r="C124" s="144">
        <v>7950000</v>
      </c>
      <c r="D124" s="96" t="s">
        <v>168</v>
      </c>
      <c r="E124" s="96" t="s">
        <v>849</v>
      </c>
      <c r="F124" s="96" t="s">
        <v>621</v>
      </c>
      <c r="G124" s="97" t="s">
        <v>285</v>
      </c>
      <c r="H124" s="121">
        <f t="shared" si="7"/>
        <v>455</v>
      </c>
      <c r="I124" s="122"/>
      <c r="J124" s="123"/>
      <c r="K124" s="132">
        <v>455</v>
      </c>
    </row>
    <row r="125" spans="1:11" ht="18.75" customHeight="1">
      <c r="A125" s="157"/>
      <c r="B125" s="65" t="s">
        <v>137</v>
      </c>
      <c r="C125" s="144">
        <v>7950000</v>
      </c>
      <c r="D125" s="96" t="s">
        <v>168</v>
      </c>
      <c r="E125" s="96" t="s">
        <v>849</v>
      </c>
      <c r="F125" s="96" t="s">
        <v>274</v>
      </c>
      <c r="G125" s="97" t="s">
        <v>285</v>
      </c>
      <c r="H125" s="127">
        <f t="shared" si="7"/>
        <v>5805.8</v>
      </c>
      <c r="I125" s="163"/>
      <c r="J125" s="128"/>
      <c r="K125" s="129">
        <v>5805.8</v>
      </c>
    </row>
    <row r="126" spans="1:11" ht="18.75" customHeight="1">
      <c r="A126" s="158" t="s">
        <v>561</v>
      </c>
      <c r="B126" s="64" t="s">
        <v>569</v>
      </c>
      <c r="C126" s="144"/>
      <c r="D126" s="96"/>
      <c r="E126" s="96"/>
      <c r="F126" s="96"/>
      <c r="G126" s="97"/>
      <c r="H126" s="118">
        <f t="shared" si="7"/>
        <v>2190</v>
      </c>
      <c r="I126" s="119"/>
      <c r="J126" s="111"/>
      <c r="K126" s="112">
        <f>SUM(K127)</f>
        <v>2190</v>
      </c>
    </row>
    <row r="127" spans="1:11" ht="18.75" customHeight="1">
      <c r="A127" s="157"/>
      <c r="B127" s="65" t="s">
        <v>137</v>
      </c>
      <c r="C127" s="144">
        <v>7950000</v>
      </c>
      <c r="D127" s="96" t="s">
        <v>168</v>
      </c>
      <c r="E127" s="96" t="s">
        <v>849</v>
      </c>
      <c r="F127" s="96" t="s">
        <v>566</v>
      </c>
      <c r="G127" s="97" t="s">
        <v>285</v>
      </c>
      <c r="H127" s="127">
        <f t="shared" si="7"/>
        <v>2190</v>
      </c>
      <c r="I127" s="163"/>
      <c r="J127" s="128"/>
      <c r="K127" s="164">
        <f>SUM('[15]Анал.табл.'!T223)</f>
        <v>2190</v>
      </c>
    </row>
    <row r="128" spans="1:11" ht="49.5" customHeight="1">
      <c r="A128" s="91" t="s">
        <v>887</v>
      </c>
      <c r="B128" s="333" t="s">
        <v>993</v>
      </c>
      <c r="C128" s="95"/>
      <c r="D128" s="96"/>
      <c r="E128" s="96"/>
      <c r="F128" s="96"/>
      <c r="G128" s="97"/>
      <c r="H128" s="134">
        <f>SUM(I128:K128)</f>
        <v>28521.399999999998</v>
      </c>
      <c r="I128" s="111">
        <f>SUM(I129:I131)</f>
        <v>0</v>
      </c>
      <c r="J128" s="111">
        <f>SUM(J129:J131)</f>
        <v>16053.099999999999</v>
      </c>
      <c r="K128" s="112">
        <f>SUM(K129+K130+K131)</f>
        <v>12468.3</v>
      </c>
    </row>
    <row r="129" spans="1:11" ht="20.25" customHeight="1">
      <c r="A129" s="148"/>
      <c r="B129" s="335" t="s">
        <v>994</v>
      </c>
      <c r="C129" s="326" t="s">
        <v>691</v>
      </c>
      <c r="D129" s="327" t="s">
        <v>168</v>
      </c>
      <c r="E129" s="327" t="s">
        <v>168</v>
      </c>
      <c r="F129" s="327" t="s">
        <v>566</v>
      </c>
      <c r="G129" s="328" t="s">
        <v>284</v>
      </c>
      <c r="H129" s="329">
        <f>SUM(I129:K129)</f>
        <v>1444.8</v>
      </c>
      <c r="I129" s="116"/>
      <c r="J129" s="116">
        <v>1444.8</v>
      </c>
      <c r="K129" s="117"/>
    </row>
    <row r="130" spans="1:11" s="323" customFormat="1" ht="20.25" customHeight="1">
      <c r="A130" s="91"/>
      <c r="B130" s="336" t="s">
        <v>994</v>
      </c>
      <c r="C130" s="298" t="s">
        <v>691</v>
      </c>
      <c r="D130" s="299" t="s">
        <v>168</v>
      </c>
      <c r="E130" s="299" t="s">
        <v>168</v>
      </c>
      <c r="F130" s="299" t="s">
        <v>566</v>
      </c>
      <c r="G130" s="300" t="s">
        <v>285</v>
      </c>
      <c r="H130" s="127">
        <f>SUM(I130:K130)</f>
        <v>24338.8</v>
      </c>
      <c r="I130" s="128"/>
      <c r="J130" s="128">
        <v>11870.5</v>
      </c>
      <c r="K130" s="129">
        <v>12468.3</v>
      </c>
    </row>
    <row r="131" spans="1:11" s="323" customFormat="1" ht="20.25" customHeight="1" thickBot="1">
      <c r="A131" s="148"/>
      <c r="B131" s="335" t="s">
        <v>995</v>
      </c>
      <c r="C131" s="326" t="s">
        <v>180</v>
      </c>
      <c r="D131" s="327">
        <v>10</v>
      </c>
      <c r="E131" s="327" t="s">
        <v>885</v>
      </c>
      <c r="F131" s="327" t="s">
        <v>258</v>
      </c>
      <c r="G131" s="328" t="s">
        <v>284</v>
      </c>
      <c r="H131" s="115">
        <f>SUM(I131:K131)</f>
        <v>2737.8</v>
      </c>
      <c r="I131" s="116"/>
      <c r="J131" s="116">
        <v>2737.8</v>
      </c>
      <c r="K131" s="117"/>
    </row>
    <row r="132" spans="1:11" ht="25.5" customHeight="1">
      <c r="A132" s="380"/>
      <c r="B132" s="381" t="s">
        <v>1040</v>
      </c>
      <c r="C132" s="382"/>
      <c r="D132" s="319"/>
      <c r="E132" s="319"/>
      <c r="F132" s="319"/>
      <c r="G132" s="320"/>
      <c r="H132" s="154">
        <f>SUM(I132:K132)</f>
        <v>170840.9</v>
      </c>
      <c r="I132" s="383">
        <f>I101+I103+I105+I108+I110+I112+I114+I116+I118+I120+I128</f>
        <v>0</v>
      </c>
      <c r="J132" s="383">
        <f>J101+J103+J105+J108+J110+J112+J114+J116+J118+J120+J128</f>
        <v>16053.099999999999</v>
      </c>
      <c r="K132" s="156">
        <f>K101+K103+K105+K108+K110+K112+K114+K116+K118+K120+K128</f>
        <v>154787.8</v>
      </c>
    </row>
    <row r="133" spans="1:11" ht="27" customHeight="1" thickBot="1">
      <c r="A133" s="165"/>
      <c r="B133" s="334" t="s">
        <v>929</v>
      </c>
      <c r="C133" s="166"/>
      <c r="D133" s="167"/>
      <c r="E133" s="167"/>
      <c r="F133" s="167"/>
      <c r="G133" s="168"/>
      <c r="H133" s="169">
        <f t="shared" si="7"/>
        <v>1044806.3999999999</v>
      </c>
      <c r="I133" s="149">
        <f>SUM(I132+I99)</f>
        <v>73139.5</v>
      </c>
      <c r="J133" s="170">
        <f>SUM(J132+J99)</f>
        <v>754999.0999999999</v>
      </c>
      <c r="K133" s="171">
        <f>SUM(K132+K99)</f>
        <v>216667.8</v>
      </c>
    </row>
    <row r="134" spans="1:11" ht="15.75">
      <c r="A134" s="4"/>
      <c r="B134" s="4"/>
      <c r="C134" s="2"/>
      <c r="D134" s="2"/>
      <c r="E134" s="2"/>
      <c r="F134" s="2"/>
      <c r="G134" s="2"/>
      <c r="H134" s="86"/>
      <c r="I134" s="86"/>
      <c r="J134" s="86"/>
      <c r="K134" s="86"/>
    </row>
    <row r="135" spans="1:11" ht="15.75">
      <c r="A135" s="4"/>
      <c r="B135" s="4"/>
      <c r="C135" s="2"/>
      <c r="D135" s="2"/>
      <c r="E135" s="2"/>
      <c r="F135" s="2"/>
      <c r="G135" s="2"/>
      <c r="H135" s="4"/>
      <c r="I135" s="4"/>
      <c r="J135" s="4"/>
      <c r="K135" s="4"/>
    </row>
    <row r="136" spans="1:11" ht="15">
      <c r="A136" s="172"/>
      <c r="B136" s="2"/>
      <c r="C136" s="173"/>
      <c r="D136" s="173"/>
      <c r="E136" s="173"/>
      <c r="F136" s="173"/>
      <c r="G136" s="173"/>
      <c r="H136" s="2"/>
      <c r="I136" s="2"/>
      <c r="J136" s="2"/>
      <c r="K136" s="172"/>
    </row>
    <row r="137" spans="1:11" ht="15">
      <c r="A137" s="172"/>
      <c r="B137" s="2"/>
      <c r="C137" s="173"/>
      <c r="D137" s="173"/>
      <c r="E137" s="173"/>
      <c r="F137" s="173"/>
      <c r="G137" s="173"/>
      <c r="H137" s="2"/>
      <c r="I137" s="2"/>
      <c r="J137" s="2"/>
      <c r="K137" s="172"/>
    </row>
    <row r="138" spans="1:11" ht="15">
      <c r="A138" s="172"/>
      <c r="B138" s="172"/>
      <c r="C138" s="174"/>
      <c r="D138" s="174"/>
      <c r="E138" s="174"/>
      <c r="F138" s="174"/>
      <c r="G138" s="174"/>
      <c r="H138" s="172"/>
      <c r="I138" s="172"/>
      <c r="J138" s="172"/>
      <c r="K138" s="172"/>
    </row>
    <row r="139" spans="1:11" ht="15">
      <c r="A139" s="172"/>
      <c r="B139" s="172"/>
      <c r="C139" s="174"/>
      <c r="D139" s="174"/>
      <c r="E139" s="174"/>
      <c r="F139" s="174"/>
      <c r="G139" s="174"/>
      <c r="H139" s="172"/>
      <c r="I139" s="172"/>
      <c r="J139" s="172"/>
      <c r="K139" s="172"/>
    </row>
    <row r="140" spans="1:11" ht="15">
      <c r="A140" s="172"/>
      <c r="B140" s="172"/>
      <c r="C140" s="174"/>
      <c r="D140" s="174"/>
      <c r="E140" s="174"/>
      <c r="F140" s="174"/>
      <c r="G140" s="174"/>
      <c r="H140" s="172"/>
      <c r="I140" s="172"/>
      <c r="J140" s="172"/>
      <c r="K140" s="172"/>
    </row>
    <row r="141" spans="1:11" ht="15">
      <c r="A141" s="172"/>
      <c r="B141" s="172"/>
      <c r="C141" s="174"/>
      <c r="D141" s="174"/>
      <c r="E141" s="174"/>
      <c r="F141" s="174"/>
      <c r="G141" s="174"/>
      <c r="H141" s="172"/>
      <c r="I141" s="172"/>
      <c r="J141" s="172"/>
      <c r="K141" s="172"/>
    </row>
    <row r="142" spans="1:11" ht="15">
      <c r="A142" s="172"/>
      <c r="B142" s="172"/>
      <c r="C142" s="174"/>
      <c r="D142" s="174"/>
      <c r="E142" s="174"/>
      <c r="F142" s="174"/>
      <c r="G142" s="174"/>
      <c r="H142" s="172"/>
      <c r="I142" s="172"/>
      <c r="J142" s="172"/>
      <c r="K142" s="172"/>
    </row>
    <row r="143" spans="1:11" ht="15">
      <c r="A143" s="172"/>
      <c r="B143" s="172"/>
      <c r="C143" s="174"/>
      <c r="D143" s="174"/>
      <c r="E143" s="174"/>
      <c r="F143" s="174"/>
      <c r="G143" s="174"/>
      <c r="H143" s="172"/>
      <c r="I143" s="172"/>
      <c r="J143" s="172"/>
      <c r="K143" s="172"/>
    </row>
    <row r="144" spans="1:11" ht="15">
      <c r="A144" s="172"/>
      <c r="B144" s="172"/>
      <c r="C144" s="174"/>
      <c r="D144" s="174"/>
      <c r="E144" s="174"/>
      <c r="F144" s="174"/>
      <c r="G144" s="174"/>
      <c r="H144" s="172"/>
      <c r="I144" s="172"/>
      <c r="J144" s="172"/>
      <c r="K144" s="172"/>
    </row>
    <row r="145" spans="1:11" ht="15">
      <c r="A145" s="172"/>
      <c r="B145" s="172"/>
      <c r="C145" s="174"/>
      <c r="D145" s="174"/>
      <c r="E145" s="174"/>
      <c r="F145" s="174"/>
      <c r="G145" s="174"/>
      <c r="H145" s="172"/>
      <c r="I145" s="172"/>
      <c r="J145" s="172"/>
      <c r="K145" s="172"/>
    </row>
    <row r="146" spans="1:11" ht="15">
      <c r="A146" s="172"/>
      <c r="B146" s="172"/>
      <c r="C146" s="174"/>
      <c r="D146" s="174"/>
      <c r="E146" s="174"/>
      <c r="F146" s="174"/>
      <c r="G146" s="174"/>
      <c r="H146" s="172"/>
      <c r="I146" s="172"/>
      <c r="J146" s="172"/>
      <c r="K146" s="172"/>
    </row>
    <row r="147" spans="1:11" ht="15">
      <c r="A147" s="172"/>
      <c r="B147" s="172"/>
      <c r="C147" s="174"/>
      <c r="D147" s="174"/>
      <c r="E147" s="174"/>
      <c r="F147" s="174"/>
      <c r="G147" s="174"/>
      <c r="H147" s="172"/>
      <c r="I147" s="172"/>
      <c r="J147" s="172"/>
      <c r="K147" s="172"/>
    </row>
    <row r="148" spans="1:11" ht="15">
      <c r="A148" s="172"/>
      <c r="B148" s="172"/>
      <c r="C148" s="174"/>
      <c r="D148" s="174"/>
      <c r="E148" s="174"/>
      <c r="F148" s="174"/>
      <c r="G148" s="174"/>
      <c r="H148" s="172"/>
      <c r="I148" s="172"/>
      <c r="J148" s="172"/>
      <c r="K148" s="172"/>
    </row>
    <row r="149" spans="1:11" ht="15">
      <c r="A149" s="172"/>
      <c r="B149" s="172"/>
      <c r="C149" s="174"/>
      <c r="D149" s="174"/>
      <c r="E149" s="174"/>
      <c r="F149" s="174"/>
      <c r="G149" s="174"/>
      <c r="H149" s="172"/>
      <c r="I149" s="172"/>
      <c r="J149" s="172"/>
      <c r="K149" s="172"/>
    </row>
    <row r="150" spans="1:11" ht="12.75">
      <c r="A150" s="175"/>
      <c r="B150" s="175"/>
      <c r="C150" s="174"/>
      <c r="D150" s="174"/>
      <c r="E150" s="174"/>
      <c r="F150" s="174"/>
      <c r="G150" s="174"/>
      <c r="H150" s="175"/>
      <c r="I150" s="175"/>
      <c r="J150" s="175"/>
      <c r="K150" s="175"/>
    </row>
    <row r="151" spans="1:11" ht="12.75">
      <c r="A151" s="175"/>
      <c r="B151" s="175"/>
      <c r="C151" s="174"/>
      <c r="D151" s="174"/>
      <c r="E151" s="174"/>
      <c r="F151" s="174"/>
      <c r="G151" s="174"/>
      <c r="H151" s="175"/>
      <c r="I151" s="175"/>
      <c r="J151" s="175"/>
      <c r="K151" s="175"/>
    </row>
    <row r="152" spans="1:11" ht="12.75">
      <c r="A152" s="175"/>
      <c r="B152" s="175"/>
      <c r="C152" s="174"/>
      <c r="D152" s="174"/>
      <c r="E152" s="174"/>
      <c r="F152" s="174"/>
      <c r="G152" s="174"/>
      <c r="H152" s="175"/>
      <c r="I152" s="175"/>
      <c r="J152" s="175"/>
      <c r="K152" s="175"/>
    </row>
    <row r="153" spans="1:11" ht="12.75">
      <c r="A153" s="175"/>
      <c r="B153" s="175"/>
      <c r="C153" s="174"/>
      <c r="D153" s="174"/>
      <c r="E153" s="174"/>
      <c r="F153" s="174"/>
      <c r="G153" s="174"/>
      <c r="H153" s="175"/>
      <c r="I153" s="175"/>
      <c r="J153" s="175"/>
      <c r="K153" s="175"/>
    </row>
    <row r="154" spans="1:11" ht="12.75">
      <c r="A154" s="175"/>
      <c r="B154" s="175"/>
      <c r="C154" s="174"/>
      <c r="D154" s="174"/>
      <c r="E154" s="174"/>
      <c r="F154" s="174"/>
      <c r="G154" s="174"/>
      <c r="H154" s="175"/>
      <c r="I154" s="175"/>
      <c r="J154" s="175"/>
      <c r="K154" s="175"/>
    </row>
    <row r="155" spans="1:11" ht="12.75">
      <c r="A155" s="175"/>
      <c r="B155" s="175"/>
      <c r="C155" s="174"/>
      <c r="D155" s="174"/>
      <c r="E155" s="174"/>
      <c r="F155" s="174"/>
      <c r="G155" s="174"/>
      <c r="H155" s="175"/>
      <c r="I155" s="175"/>
      <c r="J155" s="175"/>
      <c r="K155" s="175"/>
    </row>
    <row r="156" spans="1:11" ht="12.75">
      <c r="A156" s="175"/>
      <c r="B156" s="175"/>
      <c r="C156" s="174"/>
      <c r="D156" s="174"/>
      <c r="E156" s="174"/>
      <c r="F156" s="174"/>
      <c r="G156" s="174"/>
      <c r="H156" s="175"/>
      <c r="I156" s="175"/>
      <c r="J156" s="175"/>
      <c r="K156" s="175"/>
    </row>
    <row r="157" spans="1:11" ht="12.75">
      <c r="A157" s="175"/>
      <c r="B157" s="175"/>
      <c r="C157" s="174"/>
      <c r="D157" s="174"/>
      <c r="E157" s="174"/>
      <c r="F157" s="174"/>
      <c r="G157" s="174"/>
      <c r="H157" s="175"/>
      <c r="I157" s="175"/>
      <c r="J157" s="175"/>
      <c r="K157" s="175"/>
    </row>
    <row r="158" spans="1:11" ht="12.75">
      <c r="A158" s="175"/>
      <c r="B158" s="175"/>
      <c r="C158" s="174"/>
      <c r="D158" s="174"/>
      <c r="E158" s="174"/>
      <c r="F158" s="174"/>
      <c r="G158" s="174"/>
      <c r="H158" s="175"/>
      <c r="I158" s="175"/>
      <c r="J158" s="175"/>
      <c r="K158" s="175"/>
    </row>
    <row r="159" spans="1:11" ht="12.75">
      <c r="A159" s="175"/>
      <c r="B159" s="175"/>
      <c r="C159" s="174"/>
      <c r="D159" s="174"/>
      <c r="E159" s="174"/>
      <c r="F159" s="174"/>
      <c r="G159" s="174"/>
      <c r="H159" s="175"/>
      <c r="I159" s="175"/>
      <c r="J159" s="175"/>
      <c r="K159" s="175"/>
    </row>
    <row r="160" spans="1:11" ht="12.75">
      <c r="A160" s="175"/>
      <c r="B160" s="175"/>
      <c r="C160" s="174"/>
      <c r="D160" s="174"/>
      <c r="E160" s="174"/>
      <c r="F160" s="174"/>
      <c r="G160" s="174"/>
      <c r="H160" s="175"/>
      <c r="I160" s="175"/>
      <c r="J160" s="175"/>
      <c r="K160" s="175"/>
    </row>
    <row r="161" spans="1:11" ht="12.75">
      <c r="A161" s="175"/>
      <c r="B161" s="175"/>
      <c r="C161" s="174"/>
      <c r="D161" s="174"/>
      <c r="E161" s="174"/>
      <c r="F161" s="174"/>
      <c r="G161" s="174"/>
      <c r="H161" s="175"/>
      <c r="I161" s="175"/>
      <c r="J161" s="175"/>
      <c r="K161" s="175"/>
    </row>
    <row r="162" spans="1:11" ht="12.75">
      <c r="A162" s="175"/>
      <c r="B162" s="175"/>
      <c r="C162" s="174"/>
      <c r="D162" s="174"/>
      <c r="E162" s="174"/>
      <c r="F162" s="174"/>
      <c r="G162" s="174"/>
      <c r="H162" s="175"/>
      <c r="I162" s="175"/>
      <c r="J162" s="175"/>
      <c r="K162" s="175"/>
    </row>
    <row r="163" spans="1:11" ht="12.75">
      <c r="A163" s="175"/>
      <c r="B163" s="175"/>
      <c r="C163" s="174"/>
      <c r="D163" s="174"/>
      <c r="E163" s="174"/>
      <c r="F163" s="174"/>
      <c r="G163" s="174"/>
      <c r="H163" s="175"/>
      <c r="I163" s="175"/>
      <c r="J163" s="175"/>
      <c r="K163" s="175"/>
    </row>
    <row r="164" spans="1:11" ht="12.75">
      <c r="A164" s="175"/>
      <c r="B164" s="175"/>
      <c r="C164" s="174"/>
      <c r="D164" s="174"/>
      <c r="E164" s="174"/>
      <c r="F164" s="174"/>
      <c r="G164" s="174"/>
      <c r="H164" s="175"/>
      <c r="I164" s="175"/>
      <c r="J164" s="175"/>
      <c r="K164" s="175"/>
    </row>
    <row r="165" spans="1:11" ht="12.75">
      <c r="A165" s="175"/>
      <c r="B165" s="175"/>
      <c r="C165" s="174"/>
      <c r="D165" s="174"/>
      <c r="E165" s="174"/>
      <c r="F165" s="174"/>
      <c r="G165" s="174"/>
      <c r="H165" s="175"/>
      <c r="I165" s="175"/>
      <c r="J165" s="175"/>
      <c r="K165" s="175"/>
    </row>
    <row r="166" spans="1:11" ht="12.75">
      <c r="A166" s="175"/>
      <c r="B166" s="175"/>
      <c r="C166" s="174"/>
      <c r="D166" s="174"/>
      <c r="E166" s="174"/>
      <c r="F166" s="174"/>
      <c r="G166" s="174"/>
      <c r="H166" s="175"/>
      <c r="I166" s="175"/>
      <c r="J166" s="175"/>
      <c r="K166" s="175"/>
    </row>
    <row r="167" spans="1:11" ht="12.75">
      <c r="A167" s="175"/>
      <c r="B167" s="175"/>
      <c r="C167" s="174"/>
      <c r="D167" s="174"/>
      <c r="E167" s="174"/>
      <c r="F167" s="174"/>
      <c r="G167" s="174"/>
      <c r="H167" s="175"/>
      <c r="I167" s="175"/>
      <c r="J167" s="175"/>
      <c r="K167" s="175"/>
    </row>
    <row r="168" spans="1:11" ht="12.75">
      <c r="A168" s="175"/>
      <c r="B168" s="175"/>
      <c r="C168" s="174"/>
      <c r="D168" s="174"/>
      <c r="E168" s="174"/>
      <c r="F168" s="174"/>
      <c r="G168" s="174"/>
      <c r="H168" s="175"/>
      <c r="I168" s="175"/>
      <c r="J168" s="175"/>
      <c r="K168" s="175"/>
    </row>
    <row r="169" spans="1:11" ht="12.75">
      <c r="A169" s="175"/>
      <c r="B169" s="175"/>
      <c r="C169" s="174"/>
      <c r="D169" s="174"/>
      <c r="E169" s="174"/>
      <c r="F169" s="174"/>
      <c r="G169" s="174"/>
      <c r="H169" s="175"/>
      <c r="I169" s="175"/>
      <c r="J169" s="175"/>
      <c r="K169" s="175"/>
    </row>
    <row r="170" spans="1:11" ht="12.75">
      <c r="A170" s="175"/>
      <c r="B170" s="175"/>
      <c r="C170" s="174"/>
      <c r="D170" s="174"/>
      <c r="E170" s="174"/>
      <c r="F170" s="174"/>
      <c r="G170" s="174"/>
      <c r="H170" s="175"/>
      <c r="I170" s="175"/>
      <c r="J170" s="175"/>
      <c r="K170" s="175"/>
    </row>
    <row r="171" spans="1:11" ht="12.75">
      <c r="A171" s="175"/>
      <c r="B171" s="175"/>
      <c r="C171" s="174"/>
      <c r="D171" s="174"/>
      <c r="E171" s="174"/>
      <c r="F171" s="174"/>
      <c r="G171" s="174"/>
      <c r="H171" s="175"/>
      <c r="I171" s="175"/>
      <c r="J171" s="175"/>
      <c r="K171" s="175"/>
    </row>
    <row r="172" spans="1:11" ht="12.75">
      <c r="A172" s="175"/>
      <c r="B172" s="175"/>
      <c r="C172" s="174"/>
      <c r="D172" s="174"/>
      <c r="E172" s="174"/>
      <c r="F172" s="174"/>
      <c r="G172" s="174"/>
      <c r="H172" s="175"/>
      <c r="I172" s="175"/>
      <c r="J172" s="175"/>
      <c r="K172" s="175"/>
    </row>
    <row r="173" spans="1:11" ht="12.75">
      <c r="A173" s="175"/>
      <c r="B173" s="175"/>
      <c r="C173" s="174"/>
      <c r="D173" s="174"/>
      <c r="E173" s="174"/>
      <c r="F173" s="174"/>
      <c r="G173" s="174"/>
      <c r="H173" s="175"/>
      <c r="I173" s="175"/>
      <c r="J173" s="175"/>
      <c r="K173" s="175"/>
    </row>
    <row r="174" spans="1:11" ht="12.75">
      <c r="A174" s="175"/>
      <c r="B174" s="175"/>
      <c r="C174" s="174"/>
      <c r="D174" s="174"/>
      <c r="E174" s="174"/>
      <c r="F174" s="174"/>
      <c r="G174" s="174"/>
      <c r="H174" s="175"/>
      <c r="I174" s="175"/>
      <c r="J174" s="175"/>
      <c r="K174" s="175"/>
    </row>
    <row r="175" spans="1:11" ht="12.75">
      <c r="A175" s="175"/>
      <c r="B175" s="175"/>
      <c r="C175" s="174"/>
      <c r="D175" s="174"/>
      <c r="E175" s="174"/>
      <c r="F175" s="174"/>
      <c r="G175" s="174"/>
      <c r="H175" s="175"/>
      <c r="I175" s="175"/>
      <c r="J175" s="175"/>
      <c r="K175" s="175"/>
    </row>
    <row r="176" spans="1:11" ht="12.75">
      <c r="A176" s="175"/>
      <c r="B176" s="175"/>
      <c r="C176" s="174"/>
      <c r="D176" s="174"/>
      <c r="E176" s="174"/>
      <c r="F176" s="174"/>
      <c r="G176" s="174"/>
      <c r="H176" s="175"/>
      <c r="I176" s="175"/>
      <c r="J176" s="175"/>
      <c r="K176" s="175"/>
    </row>
    <row r="177" spans="1:11" ht="12.75">
      <c r="A177" s="175"/>
      <c r="B177" s="175"/>
      <c r="C177" s="174"/>
      <c r="D177" s="174"/>
      <c r="E177" s="174"/>
      <c r="F177" s="174"/>
      <c r="G177" s="174"/>
      <c r="H177" s="175"/>
      <c r="I177" s="175"/>
      <c r="J177" s="175"/>
      <c r="K177" s="175"/>
    </row>
    <row r="178" spans="1:11" ht="12.75">
      <c r="A178" s="175"/>
      <c r="B178" s="175"/>
      <c r="C178" s="174"/>
      <c r="D178" s="174"/>
      <c r="E178" s="174"/>
      <c r="F178" s="174"/>
      <c r="G178" s="174"/>
      <c r="H178" s="175"/>
      <c r="I178" s="175"/>
      <c r="J178" s="175"/>
      <c r="K178" s="175"/>
    </row>
    <row r="179" spans="1:11" ht="12.75">
      <c r="A179" s="175"/>
      <c r="B179" s="175"/>
      <c r="C179" s="174"/>
      <c r="D179" s="174"/>
      <c r="E179" s="174"/>
      <c r="F179" s="174"/>
      <c r="G179" s="174"/>
      <c r="H179" s="175"/>
      <c r="I179" s="175"/>
      <c r="J179" s="175"/>
      <c r="K179" s="175"/>
    </row>
    <row r="180" spans="1:11" ht="12.75">
      <c r="A180" s="175"/>
      <c r="B180" s="175"/>
      <c r="C180" s="174"/>
      <c r="D180" s="174"/>
      <c r="E180" s="174"/>
      <c r="F180" s="174"/>
      <c r="G180" s="174"/>
      <c r="H180" s="175"/>
      <c r="I180" s="175"/>
      <c r="J180" s="175"/>
      <c r="K180" s="175"/>
    </row>
    <row r="181" spans="1:11" ht="12.75">
      <c r="A181" s="175"/>
      <c r="B181" s="175"/>
      <c r="C181" s="174"/>
      <c r="D181" s="174"/>
      <c r="E181" s="174"/>
      <c r="F181" s="174"/>
      <c r="G181" s="174"/>
      <c r="H181" s="175"/>
      <c r="I181" s="175"/>
      <c r="J181" s="175"/>
      <c r="K181" s="175"/>
    </row>
    <row r="182" spans="1:11" ht="12.75">
      <c r="A182" s="175"/>
      <c r="B182" s="175"/>
      <c r="C182" s="174"/>
      <c r="D182" s="174"/>
      <c r="E182" s="174"/>
      <c r="F182" s="174"/>
      <c r="G182" s="174"/>
      <c r="H182" s="175"/>
      <c r="I182" s="175"/>
      <c r="J182" s="175"/>
      <c r="K182" s="175"/>
    </row>
    <row r="183" spans="1:11" ht="12.75">
      <c r="A183" s="175"/>
      <c r="B183" s="175"/>
      <c r="C183" s="175"/>
      <c r="D183" s="175"/>
      <c r="E183" s="175"/>
      <c r="F183" s="175"/>
      <c r="G183" s="175"/>
      <c r="H183" s="175"/>
      <c r="I183" s="175"/>
      <c r="J183" s="175"/>
      <c r="K183" s="175"/>
    </row>
    <row r="184" spans="1:11" ht="12.75">
      <c r="A184" s="175"/>
      <c r="B184" s="175"/>
      <c r="C184" s="175"/>
      <c r="D184" s="175"/>
      <c r="E184" s="175"/>
      <c r="F184" s="175"/>
      <c r="G184" s="175"/>
      <c r="H184" s="175"/>
      <c r="I184" s="175"/>
      <c r="J184" s="175"/>
      <c r="K184" s="175"/>
    </row>
    <row r="185" spans="1:11" ht="12.75">
      <c r="A185" s="175"/>
      <c r="B185" s="175"/>
      <c r="C185" s="175"/>
      <c r="D185" s="175"/>
      <c r="E185" s="175"/>
      <c r="F185" s="175"/>
      <c r="G185" s="175"/>
      <c r="H185" s="175"/>
      <c r="I185" s="175"/>
      <c r="J185" s="175"/>
      <c r="K185" s="175"/>
    </row>
    <row r="186" spans="1:11" ht="12.75">
      <c r="A186" s="175"/>
      <c r="B186" s="175"/>
      <c r="C186" s="175"/>
      <c r="D186" s="175"/>
      <c r="E186" s="175"/>
      <c r="F186" s="175"/>
      <c r="G186" s="175"/>
      <c r="H186" s="175"/>
      <c r="I186" s="175"/>
      <c r="J186" s="175"/>
      <c r="K186" s="175"/>
    </row>
    <row r="187" spans="1:11" ht="12.75">
      <c r="A187" s="175"/>
      <c r="B187" s="175"/>
      <c r="C187" s="175"/>
      <c r="D187" s="175"/>
      <c r="E187" s="175"/>
      <c r="F187" s="175"/>
      <c r="G187" s="175"/>
      <c r="H187" s="175"/>
      <c r="I187" s="175"/>
      <c r="J187" s="175"/>
      <c r="K187" s="175"/>
    </row>
    <row r="188" spans="1:11" ht="12.75">
      <c r="A188" s="175"/>
      <c r="B188" s="175"/>
      <c r="C188" s="175"/>
      <c r="D188" s="175"/>
      <c r="E188" s="175"/>
      <c r="F188" s="175"/>
      <c r="G188" s="175"/>
      <c r="H188" s="175"/>
      <c r="I188" s="175"/>
      <c r="J188" s="175"/>
      <c r="K188" s="175"/>
    </row>
    <row r="189" spans="1:11" ht="12.75">
      <c r="A189" s="175"/>
      <c r="B189" s="175"/>
      <c r="C189" s="175"/>
      <c r="D189" s="175"/>
      <c r="E189" s="175"/>
      <c r="F189" s="175"/>
      <c r="G189" s="175"/>
      <c r="H189" s="175"/>
      <c r="I189" s="175"/>
      <c r="J189" s="175"/>
      <c r="K189" s="175"/>
    </row>
    <row r="190" spans="1:11" ht="12.75">
      <c r="A190" s="175"/>
      <c r="B190" s="175"/>
      <c r="C190" s="175"/>
      <c r="D190" s="175"/>
      <c r="E190" s="175"/>
      <c r="F190" s="175"/>
      <c r="G190" s="175"/>
      <c r="H190" s="175"/>
      <c r="I190" s="175"/>
      <c r="J190" s="175"/>
      <c r="K190" s="175"/>
    </row>
    <row r="191" spans="1:11" ht="12.75">
      <c r="A191" s="175"/>
      <c r="B191" s="175"/>
      <c r="C191" s="175"/>
      <c r="D191" s="175"/>
      <c r="E191" s="175"/>
      <c r="F191" s="175"/>
      <c r="G191" s="175"/>
      <c r="H191" s="175"/>
      <c r="I191" s="175"/>
      <c r="J191" s="175"/>
      <c r="K191" s="175"/>
    </row>
    <row r="192" spans="1:11" ht="12.75">
      <c r="A192" s="175"/>
      <c r="B192" s="175"/>
      <c r="C192" s="175"/>
      <c r="D192" s="175"/>
      <c r="E192" s="175"/>
      <c r="F192" s="175"/>
      <c r="G192" s="175"/>
      <c r="H192" s="175"/>
      <c r="I192" s="175"/>
      <c r="J192" s="175"/>
      <c r="K192" s="175"/>
    </row>
    <row r="193" spans="1:11" ht="12.75">
      <c r="A193" s="175"/>
      <c r="B193" s="175"/>
      <c r="C193" s="175"/>
      <c r="D193" s="175"/>
      <c r="E193" s="175"/>
      <c r="F193" s="175"/>
      <c r="G193" s="175"/>
      <c r="H193" s="175"/>
      <c r="I193" s="175"/>
      <c r="J193" s="175"/>
      <c r="K193" s="175"/>
    </row>
    <row r="194" spans="1:11" ht="12.75">
      <c r="A194" s="175"/>
      <c r="B194" s="175"/>
      <c r="C194" s="175"/>
      <c r="D194" s="175"/>
      <c r="E194" s="175"/>
      <c r="F194" s="175"/>
      <c r="G194" s="175"/>
      <c r="H194" s="175"/>
      <c r="I194" s="175"/>
      <c r="J194" s="175"/>
      <c r="K194" s="175"/>
    </row>
    <row r="195" spans="1:11" ht="12.75">
      <c r="A195" s="175"/>
      <c r="B195" s="175"/>
      <c r="C195" s="175"/>
      <c r="D195" s="175"/>
      <c r="E195" s="175"/>
      <c r="F195" s="175"/>
      <c r="G195" s="175"/>
      <c r="H195" s="175"/>
      <c r="I195" s="175"/>
      <c r="J195" s="175"/>
      <c r="K195" s="175"/>
    </row>
    <row r="196" spans="1:11" ht="12.75">
      <c r="A196" s="175"/>
      <c r="B196" s="175"/>
      <c r="C196" s="175"/>
      <c r="D196" s="175"/>
      <c r="E196" s="175"/>
      <c r="F196" s="175"/>
      <c r="G196" s="175"/>
      <c r="H196" s="175"/>
      <c r="I196" s="175"/>
      <c r="J196" s="175"/>
      <c r="K196" s="175"/>
    </row>
    <row r="197" spans="1:11" ht="12.75">
      <c r="A197" s="175"/>
      <c r="B197" s="175"/>
      <c r="C197" s="175"/>
      <c r="D197" s="175"/>
      <c r="E197" s="175"/>
      <c r="F197" s="175"/>
      <c r="G197" s="175"/>
      <c r="H197" s="175"/>
      <c r="I197" s="175"/>
      <c r="J197" s="175"/>
      <c r="K197" s="175"/>
    </row>
    <row r="198" spans="1:11" ht="12.75">
      <c r="A198" s="175"/>
      <c r="B198" s="175"/>
      <c r="C198" s="175"/>
      <c r="D198" s="175"/>
      <c r="E198" s="175"/>
      <c r="F198" s="175"/>
      <c r="G198" s="175"/>
      <c r="H198" s="175"/>
      <c r="I198" s="175"/>
      <c r="J198" s="175"/>
      <c r="K198" s="175"/>
    </row>
    <row r="199" spans="1:11" ht="12.75">
      <c r="A199" s="175"/>
      <c r="B199" s="175"/>
      <c r="C199" s="175"/>
      <c r="D199" s="175"/>
      <c r="E199" s="175"/>
      <c r="F199" s="175"/>
      <c r="G199" s="175"/>
      <c r="H199" s="175"/>
      <c r="I199" s="175"/>
      <c r="J199" s="175"/>
      <c r="K199" s="175"/>
    </row>
    <row r="200" spans="1:11" ht="12.75">
      <c r="A200" s="175"/>
      <c r="B200" s="175"/>
      <c r="C200" s="175"/>
      <c r="D200" s="175"/>
      <c r="E200" s="175"/>
      <c r="F200" s="175"/>
      <c r="G200" s="175"/>
      <c r="H200" s="175"/>
      <c r="I200" s="175"/>
      <c r="J200" s="175"/>
      <c r="K200" s="175"/>
    </row>
    <row r="201" spans="1:11" ht="12.75">
      <c r="A201" s="175"/>
      <c r="B201" s="175"/>
      <c r="C201" s="175"/>
      <c r="D201" s="175"/>
      <c r="E201" s="175"/>
      <c r="F201" s="175"/>
      <c r="G201" s="175"/>
      <c r="H201" s="175"/>
      <c r="I201" s="175"/>
      <c r="J201" s="175"/>
      <c r="K201" s="175"/>
    </row>
    <row r="202" spans="1:11" ht="12.75">
      <c r="A202" s="175"/>
      <c r="B202" s="175"/>
      <c r="C202" s="175"/>
      <c r="D202" s="175"/>
      <c r="E202" s="175"/>
      <c r="F202" s="175"/>
      <c r="G202" s="175"/>
      <c r="H202" s="175"/>
      <c r="I202" s="175"/>
      <c r="J202" s="175"/>
      <c r="K202" s="175"/>
    </row>
    <row r="203" spans="1:11" ht="12.75">
      <c r="A203" s="175"/>
      <c r="B203" s="175"/>
      <c r="C203" s="175"/>
      <c r="D203" s="175"/>
      <c r="E203" s="175"/>
      <c r="F203" s="175"/>
      <c r="G203" s="175"/>
      <c r="H203" s="175"/>
      <c r="I203" s="175"/>
      <c r="J203" s="175"/>
      <c r="K203" s="175"/>
    </row>
    <row r="204" spans="1:11" ht="12.75">
      <c r="A204" s="175"/>
      <c r="B204" s="175"/>
      <c r="C204" s="175"/>
      <c r="D204" s="175"/>
      <c r="E204" s="175"/>
      <c r="F204" s="175"/>
      <c r="G204" s="175"/>
      <c r="H204" s="175"/>
      <c r="I204" s="175"/>
      <c r="J204" s="175"/>
      <c r="K204" s="175"/>
    </row>
    <row r="205" spans="1:11" ht="12.75">
      <c r="A205" s="175"/>
      <c r="B205" s="175"/>
      <c r="C205" s="175"/>
      <c r="D205" s="175"/>
      <c r="E205" s="175"/>
      <c r="F205" s="175"/>
      <c r="G205" s="175"/>
      <c r="H205" s="175"/>
      <c r="I205" s="175"/>
      <c r="J205" s="175"/>
      <c r="K205" s="175"/>
    </row>
    <row r="206" spans="1:11" ht="12.75">
      <c r="A206" s="175"/>
      <c r="B206" s="175"/>
      <c r="C206" s="175"/>
      <c r="D206" s="175"/>
      <c r="E206" s="175"/>
      <c r="F206" s="175"/>
      <c r="G206" s="175"/>
      <c r="H206" s="175"/>
      <c r="I206" s="175"/>
      <c r="J206" s="175"/>
      <c r="K206" s="175"/>
    </row>
    <row r="207" spans="1:11" ht="12.75">
      <c r="A207" s="175"/>
      <c r="B207" s="175"/>
      <c r="C207" s="175"/>
      <c r="D207" s="175"/>
      <c r="E207" s="175"/>
      <c r="F207" s="175"/>
      <c r="G207" s="175"/>
      <c r="H207" s="175"/>
      <c r="I207" s="175"/>
      <c r="J207" s="175"/>
      <c r="K207" s="175"/>
    </row>
    <row r="208" spans="1:11" ht="12.75">
      <c r="A208" s="175"/>
      <c r="B208" s="175"/>
      <c r="C208" s="175"/>
      <c r="D208" s="175"/>
      <c r="E208" s="175"/>
      <c r="F208" s="175"/>
      <c r="G208" s="175"/>
      <c r="H208" s="175"/>
      <c r="I208" s="175"/>
      <c r="J208" s="175"/>
      <c r="K208" s="175"/>
    </row>
    <row r="209" spans="1:11" ht="12.75">
      <c r="A209" s="175"/>
      <c r="B209" s="175"/>
      <c r="C209" s="175"/>
      <c r="D209" s="175"/>
      <c r="E209" s="175"/>
      <c r="F209" s="175"/>
      <c r="G209" s="175"/>
      <c r="H209" s="175"/>
      <c r="I209" s="175"/>
      <c r="J209" s="175"/>
      <c r="K209" s="175"/>
    </row>
    <row r="210" spans="1:11" ht="12.75">
      <c r="A210" s="175"/>
      <c r="B210" s="175"/>
      <c r="C210" s="175"/>
      <c r="D210" s="175"/>
      <c r="E210" s="175"/>
      <c r="F210" s="175"/>
      <c r="G210" s="175"/>
      <c r="H210" s="175"/>
      <c r="I210" s="175"/>
      <c r="J210" s="175"/>
      <c r="K210" s="175"/>
    </row>
    <row r="211" spans="1:11" ht="12.75">
      <c r="A211" s="175"/>
      <c r="B211" s="175"/>
      <c r="C211" s="175"/>
      <c r="D211" s="175"/>
      <c r="E211" s="175"/>
      <c r="F211" s="175"/>
      <c r="G211" s="175"/>
      <c r="H211" s="175"/>
      <c r="I211" s="175"/>
      <c r="J211" s="175"/>
      <c r="K211" s="175"/>
    </row>
    <row r="212" spans="1:11" ht="12.75">
      <c r="A212" s="175"/>
      <c r="B212" s="175"/>
      <c r="C212" s="175"/>
      <c r="D212" s="175"/>
      <c r="E212" s="175"/>
      <c r="F212" s="175"/>
      <c r="G212" s="175"/>
      <c r="H212" s="175"/>
      <c r="I212" s="175"/>
      <c r="J212" s="175"/>
      <c r="K212" s="175"/>
    </row>
    <row r="213" spans="1:11" ht="12.75">
      <c r="A213" s="175"/>
      <c r="B213" s="175"/>
      <c r="C213" s="175"/>
      <c r="D213" s="175"/>
      <c r="E213" s="175"/>
      <c r="F213" s="175"/>
      <c r="G213" s="175"/>
      <c r="H213" s="175"/>
      <c r="I213" s="175"/>
      <c r="J213" s="175"/>
      <c r="K213" s="175"/>
    </row>
    <row r="214" spans="1:11" ht="12.75">
      <c r="A214" s="175"/>
      <c r="B214" s="175"/>
      <c r="C214" s="175"/>
      <c r="D214" s="175"/>
      <c r="E214" s="175"/>
      <c r="F214" s="175"/>
      <c r="G214" s="175"/>
      <c r="H214" s="175"/>
      <c r="I214" s="175"/>
      <c r="J214" s="175"/>
      <c r="K214" s="175"/>
    </row>
    <row r="215" spans="1:11" ht="12.75">
      <c r="A215" s="175"/>
      <c r="B215" s="175"/>
      <c r="C215" s="175"/>
      <c r="D215" s="175"/>
      <c r="E215" s="175"/>
      <c r="F215" s="175"/>
      <c r="G215" s="175"/>
      <c r="H215" s="175"/>
      <c r="I215" s="175"/>
      <c r="J215" s="175"/>
      <c r="K215" s="175"/>
    </row>
    <row r="216" spans="1:11" ht="12.75">
      <c r="A216" s="175"/>
      <c r="B216" s="175"/>
      <c r="C216" s="175"/>
      <c r="D216" s="175"/>
      <c r="E216" s="175"/>
      <c r="F216" s="175"/>
      <c r="G216" s="175"/>
      <c r="H216" s="175"/>
      <c r="I216" s="175"/>
      <c r="J216" s="175"/>
      <c r="K216" s="175"/>
    </row>
  </sheetData>
  <sheetProtection/>
  <mergeCells count="22">
    <mergeCell ref="A100:K100"/>
    <mergeCell ref="E9:E11"/>
    <mergeCell ref="A9:A11"/>
    <mergeCell ref="B9:B11"/>
    <mergeCell ref="C9:C11"/>
    <mergeCell ref="F9:F11"/>
    <mergeCell ref="J2:K2"/>
    <mergeCell ref="J3:K3"/>
    <mergeCell ref="J4:K4"/>
    <mergeCell ref="J5:K5"/>
    <mergeCell ref="A7:K7"/>
    <mergeCell ref="L4:O4"/>
    <mergeCell ref="L5:O5"/>
    <mergeCell ref="L6:O6"/>
    <mergeCell ref="L7:O7"/>
    <mergeCell ref="J8:K8"/>
    <mergeCell ref="G9:G11"/>
    <mergeCell ref="H9:H11"/>
    <mergeCell ref="A13:K13"/>
    <mergeCell ref="D9:D11"/>
    <mergeCell ref="I10:K10"/>
    <mergeCell ref="I9:K9"/>
  </mergeCells>
  <printOptions/>
  <pageMargins left="0.7480314960629921" right="0.1968503937007874" top="0.2755905511811024" bottom="0.31496062992125984" header="0.15748031496062992" footer="0.1968503937007874"/>
  <pageSetup fitToHeight="2" fitToWidth="1" horizontalDpi="600" verticalDpi="600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07"/>
  <sheetViews>
    <sheetView zoomScale="80" zoomScaleNormal="80" zoomScalePageLayoutView="0" workbookViewId="0" topLeftCell="A1">
      <selection activeCell="K15" sqref="K15"/>
    </sheetView>
  </sheetViews>
  <sheetFormatPr defaultColWidth="9.140625" defaultRowHeight="12.75"/>
  <cols>
    <col min="1" max="1" width="75.28125" style="16" customWidth="1"/>
    <col min="2" max="2" width="4.28125" style="16" customWidth="1"/>
    <col min="3" max="3" width="4.421875" style="16" customWidth="1"/>
    <col min="4" max="4" width="10.28125" style="16" customWidth="1"/>
    <col min="5" max="5" width="14.57421875" style="16" customWidth="1"/>
    <col min="6" max="6" width="12.57421875" style="16" customWidth="1"/>
    <col min="7" max="7" width="15.7109375" style="16" customWidth="1"/>
    <col min="8" max="8" width="13.00390625" style="16" customWidth="1"/>
    <col min="9" max="9" width="14.28125" style="16" customWidth="1"/>
    <col min="10" max="16384" width="9.140625" style="16" customWidth="1"/>
  </cols>
  <sheetData>
    <row r="1" ht="6.75" customHeight="1"/>
    <row r="2" ht="15.75">
      <c r="H2" s="16" t="s">
        <v>611</v>
      </c>
    </row>
    <row r="3" ht="15.75">
      <c r="H3" s="16" t="s">
        <v>856</v>
      </c>
    </row>
    <row r="4" ht="15.75">
      <c r="H4" s="16" t="s">
        <v>857</v>
      </c>
    </row>
    <row r="5" ht="15.75">
      <c r="H5" s="16" t="s">
        <v>129</v>
      </c>
    </row>
    <row r="6" ht="6.75" customHeight="1"/>
    <row r="7" spans="1:9" ht="39.75" customHeight="1">
      <c r="A7" s="533" t="s">
        <v>896</v>
      </c>
      <c r="B7" s="533"/>
      <c r="C7" s="533"/>
      <c r="D7" s="533"/>
      <c r="E7" s="533"/>
      <c r="F7" s="533"/>
      <c r="G7" s="533"/>
      <c r="H7" s="555"/>
      <c r="I7" s="555"/>
    </row>
    <row r="8" spans="8:9" ht="16.5" thickBot="1">
      <c r="H8" s="569" t="s">
        <v>861</v>
      </c>
      <c r="I8" s="569"/>
    </row>
    <row r="9" spans="1:9" s="231" customFormat="1" ht="12.75">
      <c r="A9" s="573" t="s">
        <v>863</v>
      </c>
      <c r="B9" s="575" t="s">
        <v>311</v>
      </c>
      <c r="C9" s="577" t="s">
        <v>312</v>
      </c>
      <c r="D9" s="579" t="s">
        <v>313</v>
      </c>
      <c r="E9" s="570" t="s">
        <v>19</v>
      </c>
      <c r="F9" s="571"/>
      <c r="G9" s="572"/>
      <c r="H9" s="575" t="s">
        <v>893</v>
      </c>
      <c r="I9" s="579" t="s">
        <v>894</v>
      </c>
    </row>
    <row r="10" spans="1:9" s="231" customFormat="1" ht="70.5" customHeight="1" thickBot="1">
      <c r="A10" s="574"/>
      <c r="B10" s="576"/>
      <c r="C10" s="578"/>
      <c r="D10" s="580"/>
      <c r="E10" s="386" t="s">
        <v>841</v>
      </c>
      <c r="F10" s="387" t="s">
        <v>286</v>
      </c>
      <c r="G10" s="388" t="s">
        <v>287</v>
      </c>
      <c r="H10" s="581"/>
      <c r="I10" s="582"/>
    </row>
    <row r="11" spans="1:9" ht="20.25" customHeight="1">
      <c r="A11" s="390" t="s">
        <v>302</v>
      </c>
      <c r="B11" s="384"/>
      <c r="C11" s="51"/>
      <c r="D11" s="385"/>
      <c r="E11" s="391">
        <f>SUM(E12+E26+E30+E49+E54)</f>
        <v>799573.3</v>
      </c>
      <c r="F11" s="391">
        <f>SUM(F12+F26+F30+F49+F54)</f>
        <v>-19944.4</v>
      </c>
      <c r="G11" s="391">
        <f>SUM(G12+G26+G30+G49+G54)</f>
        <v>779628.9000000001</v>
      </c>
      <c r="H11" s="391">
        <f>SUM(H12+H26+H30+H49+H54)</f>
        <v>801030.4</v>
      </c>
      <c r="I11" s="183">
        <f>SUM(I12+I26+I30+I49+I54)</f>
        <v>805986.8</v>
      </c>
    </row>
    <row r="12" spans="1:9" ht="18" customHeight="1">
      <c r="A12" s="392" t="s">
        <v>303</v>
      </c>
      <c r="B12" s="78" t="s">
        <v>847</v>
      </c>
      <c r="C12" s="53" t="s">
        <v>848</v>
      </c>
      <c r="D12" s="79"/>
      <c r="E12" s="393">
        <f>SUM(E16+E13)</f>
        <v>15363.400000000001</v>
      </c>
      <c r="F12" s="394">
        <f>SUM(F16+F13)</f>
        <v>0</v>
      </c>
      <c r="G12" s="395">
        <f>SUM(E12+F12)</f>
        <v>15363.400000000001</v>
      </c>
      <c r="H12" s="393">
        <f>SUM(H16+H13)</f>
        <v>14422.2</v>
      </c>
      <c r="I12" s="18">
        <f>SUM(I16+I13)</f>
        <v>14419.100000000002</v>
      </c>
    </row>
    <row r="13" spans="1:9" ht="17.25" customHeight="1">
      <c r="A13" s="396" t="s">
        <v>528</v>
      </c>
      <c r="B13" s="80" t="s">
        <v>847</v>
      </c>
      <c r="C13" s="69" t="s">
        <v>152</v>
      </c>
      <c r="D13" s="79"/>
      <c r="E13" s="255">
        <v>2.2</v>
      </c>
      <c r="F13" s="397">
        <f>F14</f>
        <v>0</v>
      </c>
      <c r="G13" s="398">
        <f>SUM(E13+F13)</f>
        <v>2.2</v>
      </c>
      <c r="H13" s="399">
        <f>SUM(H14)</f>
        <v>8.8</v>
      </c>
      <c r="I13" s="400">
        <v>0</v>
      </c>
    </row>
    <row r="14" spans="1:9" ht="20.25" customHeight="1">
      <c r="A14" s="401" t="s">
        <v>897</v>
      </c>
      <c r="B14" s="80" t="s">
        <v>847</v>
      </c>
      <c r="C14" s="69" t="s">
        <v>152</v>
      </c>
      <c r="D14" s="79"/>
      <c r="E14" s="255">
        <v>2.2</v>
      </c>
      <c r="F14" s="250">
        <f>F15</f>
        <v>0</v>
      </c>
      <c r="G14" s="402">
        <f>SUM(E14+F14)</f>
        <v>2.2</v>
      </c>
      <c r="H14" s="403">
        <f>SUM(H15)</f>
        <v>8.8</v>
      </c>
      <c r="I14" s="19">
        <v>0</v>
      </c>
    </row>
    <row r="15" spans="1:9" ht="51" customHeight="1">
      <c r="A15" s="404" t="s">
        <v>898</v>
      </c>
      <c r="B15" s="80" t="s">
        <v>847</v>
      </c>
      <c r="C15" s="69" t="s">
        <v>152</v>
      </c>
      <c r="D15" s="79" t="s">
        <v>404</v>
      </c>
      <c r="E15" s="255">
        <v>2.2</v>
      </c>
      <c r="F15" s="250"/>
      <c r="G15" s="402">
        <f>SUM(E15+F15)</f>
        <v>2.2</v>
      </c>
      <c r="H15" s="405">
        <v>8.8</v>
      </c>
      <c r="I15" s="406">
        <v>0</v>
      </c>
    </row>
    <row r="16" spans="1:9" ht="17.25" customHeight="1">
      <c r="A16" s="396" t="s">
        <v>539</v>
      </c>
      <c r="B16" s="80" t="s">
        <v>847</v>
      </c>
      <c r="C16" s="69">
        <v>13</v>
      </c>
      <c r="D16" s="81"/>
      <c r="E16" s="407">
        <f>SUM(E17+E20)</f>
        <v>15361.2</v>
      </c>
      <c r="F16" s="408">
        <f>SUM(F17+F20)</f>
        <v>0</v>
      </c>
      <c r="G16" s="409">
        <f>SUM(E16+F16)</f>
        <v>15361.2</v>
      </c>
      <c r="H16" s="410">
        <f>SUM(H17+H20)</f>
        <v>14413.400000000001</v>
      </c>
      <c r="I16" s="411">
        <f>SUM(I17+I20)</f>
        <v>14419.100000000002</v>
      </c>
    </row>
    <row r="17" spans="1:9" ht="19.5" customHeight="1">
      <c r="A17" s="404" t="s">
        <v>306</v>
      </c>
      <c r="B17" s="80" t="s">
        <v>847</v>
      </c>
      <c r="C17" s="69">
        <v>13</v>
      </c>
      <c r="D17" s="81" t="s">
        <v>366</v>
      </c>
      <c r="E17" s="407">
        <f>SUM(E18:E19)</f>
        <v>7106.3</v>
      </c>
      <c r="F17" s="408">
        <f>SUM(F18:F19)</f>
        <v>0</v>
      </c>
      <c r="G17" s="412">
        <f>SUM(G18:G19)</f>
        <v>7106.3</v>
      </c>
      <c r="H17" s="413">
        <f>SUM(H18:H19)</f>
        <v>6176.3</v>
      </c>
      <c r="I17" s="414">
        <f>SUM(I18:I19)</f>
        <v>6176.3</v>
      </c>
    </row>
    <row r="18" spans="1:9" ht="34.5" customHeight="1">
      <c r="A18" s="404" t="s">
        <v>426</v>
      </c>
      <c r="B18" s="82" t="s">
        <v>847</v>
      </c>
      <c r="C18" s="52">
        <v>13</v>
      </c>
      <c r="D18" s="79" t="s">
        <v>1045</v>
      </c>
      <c r="E18" s="127">
        <v>5149</v>
      </c>
      <c r="F18" s="256"/>
      <c r="G18" s="402">
        <f aca="true" t="shared" si="0" ref="G18:G26">SUM(E18+F18)</f>
        <v>5149</v>
      </c>
      <c r="H18" s="127">
        <v>4219</v>
      </c>
      <c r="I18" s="129">
        <v>4219</v>
      </c>
    </row>
    <row r="19" spans="1:9" ht="50.25" customHeight="1">
      <c r="A19" s="404" t="s">
        <v>1025</v>
      </c>
      <c r="B19" s="82" t="s">
        <v>847</v>
      </c>
      <c r="C19" s="52">
        <v>13</v>
      </c>
      <c r="D19" s="79" t="s">
        <v>1046</v>
      </c>
      <c r="E19" s="127">
        <v>1957.3</v>
      </c>
      <c r="F19" s="256"/>
      <c r="G19" s="402">
        <f t="shared" si="0"/>
        <v>1957.3</v>
      </c>
      <c r="H19" s="121">
        <v>1957.3</v>
      </c>
      <c r="I19" s="132">
        <v>1957.3</v>
      </c>
    </row>
    <row r="20" spans="1:9" ht="36" customHeight="1">
      <c r="A20" s="401" t="s">
        <v>851</v>
      </c>
      <c r="B20" s="80" t="s">
        <v>847</v>
      </c>
      <c r="C20" s="69">
        <v>13</v>
      </c>
      <c r="D20" s="79" t="s">
        <v>587</v>
      </c>
      <c r="E20" s="407">
        <v>8254.9</v>
      </c>
      <c r="F20" s="408"/>
      <c r="G20" s="398">
        <f t="shared" si="0"/>
        <v>8254.9</v>
      </c>
      <c r="H20" s="410">
        <f>SUM(H21:H25)</f>
        <v>8237.1</v>
      </c>
      <c r="I20" s="410">
        <f>SUM(I21:I25)</f>
        <v>8242.800000000001</v>
      </c>
    </row>
    <row r="21" spans="1:9" ht="52.5" customHeight="1">
      <c r="A21" s="404" t="s">
        <v>166</v>
      </c>
      <c r="B21" s="82" t="s">
        <v>847</v>
      </c>
      <c r="C21" s="52">
        <v>13</v>
      </c>
      <c r="D21" s="79" t="s">
        <v>364</v>
      </c>
      <c r="E21" s="389">
        <v>88.7</v>
      </c>
      <c r="F21" s="249"/>
      <c r="G21" s="402">
        <f t="shared" si="0"/>
        <v>88.7</v>
      </c>
      <c r="H21" s="415">
        <v>94.4</v>
      </c>
      <c r="I21" s="416">
        <v>100.1</v>
      </c>
    </row>
    <row r="22" spans="1:9" ht="32.25" customHeight="1">
      <c r="A22" s="404" t="s">
        <v>424</v>
      </c>
      <c r="B22" s="82" t="s">
        <v>847</v>
      </c>
      <c r="C22" s="52">
        <v>13</v>
      </c>
      <c r="D22" s="79" t="s">
        <v>364</v>
      </c>
      <c r="E22" s="127">
        <v>5164.8</v>
      </c>
      <c r="F22" s="249"/>
      <c r="G22" s="402">
        <f t="shared" si="0"/>
        <v>5164.8</v>
      </c>
      <c r="H22" s="127">
        <v>5164.8</v>
      </c>
      <c r="I22" s="129">
        <v>5164.8</v>
      </c>
    </row>
    <row r="23" spans="1:9" ht="21" customHeight="1">
      <c r="A23" s="404" t="s">
        <v>425</v>
      </c>
      <c r="B23" s="82" t="s">
        <v>847</v>
      </c>
      <c r="C23" s="52">
        <v>13</v>
      </c>
      <c r="D23" s="79" t="s">
        <v>364</v>
      </c>
      <c r="E23" s="127">
        <v>2293.2</v>
      </c>
      <c r="F23" s="249"/>
      <c r="G23" s="402">
        <f t="shared" si="0"/>
        <v>2293.2</v>
      </c>
      <c r="H23" s="127">
        <v>2293.2</v>
      </c>
      <c r="I23" s="129">
        <v>2293.2</v>
      </c>
    </row>
    <row r="24" spans="1:9" ht="34.5" customHeight="1">
      <c r="A24" s="404" t="s">
        <v>423</v>
      </c>
      <c r="B24" s="82" t="s">
        <v>847</v>
      </c>
      <c r="C24" s="52">
        <v>13</v>
      </c>
      <c r="D24" s="79" t="s">
        <v>364</v>
      </c>
      <c r="E24" s="127">
        <v>684.7</v>
      </c>
      <c r="F24" s="249"/>
      <c r="G24" s="402">
        <f t="shared" si="0"/>
        <v>684.7</v>
      </c>
      <c r="H24" s="127">
        <v>684.7</v>
      </c>
      <c r="I24" s="129">
        <v>684.7</v>
      </c>
    </row>
    <row r="25" spans="1:9" ht="57" customHeight="1">
      <c r="A25" s="404" t="s">
        <v>916</v>
      </c>
      <c r="B25" s="82" t="s">
        <v>847</v>
      </c>
      <c r="C25" s="52">
        <v>13</v>
      </c>
      <c r="D25" s="79" t="s">
        <v>364</v>
      </c>
      <c r="E25" s="127">
        <v>23.5</v>
      </c>
      <c r="F25" s="417"/>
      <c r="G25" s="402">
        <f t="shared" si="0"/>
        <v>23.5</v>
      </c>
      <c r="H25" s="127"/>
      <c r="I25" s="129"/>
    </row>
    <row r="26" spans="1:9" ht="20.25" customHeight="1">
      <c r="A26" s="392" t="s">
        <v>607</v>
      </c>
      <c r="B26" s="78" t="s">
        <v>885</v>
      </c>
      <c r="C26" s="53" t="s">
        <v>848</v>
      </c>
      <c r="D26" s="60"/>
      <c r="E26" s="118">
        <f>SUM(E27)</f>
        <v>10043.599999999999</v>
      </c>
      <c r="F26" s="418">
        <f>SUM(F27:F28)</f>
        <v>-1194.5</v>
      </c>
      <c r="G26" s="395">
        <f t="shared" si="0"/>
        <v>8849.099999999999</v>
      </c>
      <c r="H26" s="118">
        <f>SUM(H27)</f>
        <v>8759.4</v>
      </c>
      <c r="I26" s="120">
        <f>SUM(I27)</f>
        <v>8163.8</v>
      </c>
    </row>
    <row r="27" spans="1:9" ht="20.25" customHeight="1">
      <c r="A27" s="396" t="s">
        <v>957</v>
      </c>
      <c r="B27" s="80" t="s">
        <v>885</v>
      </c>
      <c r="C27" s="69" t="s">
        <v>152</v>
      </c>
      <c r="D27" s="81"/>
      <c r="E27" s="407">
        <f>SUM(E28:E29)</f>
        <v>10043.599999999999</v>
      </c>
      <c r="F27" s="408">
        <f>SUM(F28:F29)</f>
        <v>-1194.5</v>
      </c>
      <c r="G27" s="412">
        <f>SUM(G28:G29)</f>
        <v>8849.099999999999</v>
      </c>
      <c r="H27" s="410">
        <f>SUM(H29)</f>
        <v>8759.4</v>
      </c>
      <c r="I27" s="411">
        <f>SUM(I29)</f>
        <v>8163.8</v>
      </c>
    </row>
    <row r="28" spans="1:9" ht="38.25" customHeight="1">
      <c r="A28" s="404" t="s">
        <v>251</v>
      </c>
      <c r="B28" s="80" t="s">
        <v>613</v>
      </c>
      <c r="C28" s="69" t="s">
        <v>152</v>
      </c>
      <c r="D28" s="81" t="s">
        <v>17</v>
      </c>
      <c r="E28" s="127">
        <v>39.8</v>
      </c>
      <c r="F28" s="417"/>
      <c r="G28" s="398">
        <f aca="true" t="shared" si="1" ref="G28:G51">SUM(E28+F28)</f>
        <v>39.8</v>
      </c>
      <c r="H28" s="410"/>
      <c r="I28" s="411"/>
    </row>
    <row r="29" spans="1:9" ht="36" customHeight="1">
      <c r="A29" s="404" t="s">
        <v>516</v>
      </c>
      <c r="B29" s="82" t="s">
        <v>885</v>
      </c>
      <c r="C29" s="52" t="s">
        <v>152</v>
      </c>
      <c r="D29" s="79" t="s">
        <v>696</v>
      </c>
      <c r="E29" s="127">
        <v>10003.8</v>
      </c>
      <c r="F29" s="249">
        <v>-1194.5</v>
      </c>
      <c r="G29" s="402">
        <f t="shared" si="1"/>
        <v>8809.3</v>
      </c>
      <c r="H29" s="419">
        <v>8759.4</v>
      </c>
      <c r="I29" s="416">
        <v>8163.8</v>
      </c>
    </row>
    <row r="30" spans="1:9" ht="21" customHeight="1">
      <c r="A30" s="392" t="s">
        <v>598</v>
      </c>
      <c r="B30" s="78" t="s">
        <v>168</v>
      </c>
      <c r="C30" s="53" t="s">
        <v>848</v>
      </c>
      <c r="D30" s="60"/>
      <c r="E30" s="393">
        <f>SUM(E31+E35+E44+E47)</f>
        <v>618554.6000000001</v>
      </c>
      <c r="F30" s="394">
        <f>SUM(F31+F35+F44+F47)</f>
        <v>-18291.2</v>
      </c>
      <c r="G30" s="420">
        <f t="shared" si="1"/>
        <v>600263.4000000001</v>
      </c>
      <c r="H30" s="421">
        <f>SUM(H31+H35+H44)</f>
        <v>593408.1</v>
      </c>
      <c r="I30" s="18">
        <f>SUM(I31+I35+I44)</f>
        <v>601252.1</v>
      </c>
    </row>
    <row r="31" spans="1:9" ht="19.5" customHeight="1">
      <c r="A31" s="396" t="s">
        <v>548</v>
      </c>
      <c r="B31" s="80" t="s">
        <v>168</v>
      </c>
      <c r="C31" s="69" t="s">
        <v>847</v>
      </c>
      <c r="D31" s="81"/>
      <c r="E31" s="422">
        <f>SUM(E32)</f>
        <v>3574.9</v>
      </c>
      <c r="F31" s="423">
        <f>SUM(F32)</f>
        <v>-98.3</v>
      </c>
      <c r="G31" s="424">
        <f t="shared" si="1"/>
        <v>3476.6</v>
      </c>
      <c r="H31" s="422">
        <f>SUM(H32)</f>
        <v>3585</v>
      </c>
      <c r="I31" s="400">
        <f>SUM(I32)</f>
        <v>3706</v>
      </c>
    </row>
    <row r="32" spans="1:9" ht="86.25" customHeight="1">
      <c r="A32" s="401" t="s">
        <v>614</v>
      </c>
      <c r="B32" s="82" t="s">
        <v>168</v>
      </c>
      <c r="C32" s="52" t="s">
        <v>847</v>
      </c>
      <c r="D32" s="79" t="s">
        <v>689</v>
      </c>
      <c r="E32" s="255">
        <f>SUM(E33:E34)</f>
        <v>3574.9</v>
      </c>
      <c r="F32" s="425">
        <f>SUM(F33:F34)</f>
        <v>-98.3</v>
      </c>
      <c r="G32" s="257">
        <f t="shared" si="1"/>
        <v>3476.6</v>
      </c>
      <c r="H32" s="255">
        <f>SUM(H33:H34)</f>
        <v>3585</v>
      </c>
      <c r="I32" s="19">
        <f>SUM(I33:I34)</f>
        <v>3706</v>
      </c>
    </row>
    <row r="33" spans="1:9" ht="50.25" customHeight="1">
      <c r="A33" s="404" t="s">
        <v>627</v>
      </c>
      <c r="B33" s="82" t="s">
        <v>168</v>
      </c>
      <c r="C33" s="52" t="s">
        <v>847</v>
      </c>
      <c r="D33" s="79" t="s">
        <v>688</v>
      </c>
      <c r="E33" s="255">
        <v>2128</v>
      </c>
      <c r="F33" s="256"/>
      <c r="G33" s="257">
        <f t="shared" si="1"/>
        <v>2128</v>
      </c>
      <c r="H33" s="255">
        <v>2014</v>
      </c>
      <c r="I33" s="19">
        <v>2135</v>
      </c>
    </row>
    <row r="34" spans="1:9" ht="78" customHeight="1">
      <c r="A34" s="401" t="s">
        <v>628</v>
      </c>
      <c r="B34" s="82" t="s">
        <v>168</v>
      </c>
      <c r="C34" s="52" t="s">
        <v>847</v>
      </c>
      <c r="D34" s="79" t="s">
        <v>688</v>
      </c>
      <c r="E34" s="255">
        <v>1446.9</v>
      </c>
      <c r="F34" s="256">
        <v>-98.3</v>
      </c>
      <c r="G34" s="257">
        <f t="shared" si="1"/>
        <v>1348.6000000000001</v>
      </c>
      <c r="H34" s="255">
        <v>1571</v>
      </c>
      <c r="I34" s="19">
        <v>1571</v>
      </c>
    </row>
    <row r="35" spans="1:9" ht="18.75" customHeight="1">
      <c r="A35" s="396" t="s">
        <v>137</v>
      </c>
      <c r="B35" s="80" t="s">
        <v>168</v>
      </c>
      <c r="C35" s="69" t="s">
        <v>849</v>
      </c>
      <c r="D35" s="81"/>
      <c r="E35" s="399">
        <f>SUM(E36+E39)</f>
        <v>563702.6000000001</v>
      </c>
      <c r="F35" s="426">
        <f>SUM(F36+F39)</f>
        <v>-18192.9</v>
      </c>
      <c r="G35" s="424">
        <f t="shared" si="1"/>
        <v>545509.7000000001</v>
      </c>
      <c r="H35" s="422">
        <f>SUM(H36+H39)</f>
        <v>582710</v>
      </c>
      <c r="I35" s="400">
        <f>SUM(I36+I39)</f>
        <v>590433</v>
      </c>
    </row>
    <row r="36" spans="1:9" ht="18.75" customHeight="1">
      <c r="A36" s="404" t="s">
        <v>517</v>
      </c>
      <c r="B36" s="82" t="s">
        <v>168</v>
      </c>
      <c r="C36" s="52" t="s">
        <v>849</v>
      </c>
      <c r="D36" s="79">
        <v>5200900</v>
      </c>
      <c r="E36" s="403">
        <f>SUM(E37+E38)</f>
        <v>10586.4</v>
      </c>
      <c r="F36" s="427">
        <f>SUM(F37+F38)</f>
        <v>0</v>
      </c>
      <c r="G36" s="257">
        <f t="shared" si="1"/>
        <v>10586.4</v>
      </c>
      <c r="H36" s="255">
        <f>SUM(H37)</f>
        <v>2135</v>
      </c>
      <c r="I36" s="19">
        <f>SUM(I37)</f>
        <v>2136</v>
      </c>
    </row>
    <row r="37" spans="1:9" ht="38.25" customHeight="1">
      <c r="A37" s="404" t="s">
        <v>907</v>
      </c>
      <c r="B37" s="82" t="s">
        <v>168</v>
      </c>
      <c r="C37" s="52" t="s">
        <v>849</v>
      </c>
      <c r="D37" s="79">
        <v>5200902</v>
      </c>
      <c r="E37" s="255">
        <v>2269</v>
      </c>
      <c r="F37" s="256"/>
      <c r="G37" s="257">
        <f t="shared" si="1"/>
        <v>2269</v>
      </c>
      <c r="H37" s="255">
        <v>2135</v>
      </c>
      <c r="I37" s="19">
        <v>2136</v>
      </c>
    </row>
    <row r="38" spans="1:9" ht="38.25" customHeight="1">
      <c r="A38" s="404" t="s">
        <v>291</v>
      </c>
      <c r="B38" s="82" t="s">
        <v>168</v>
      </c>
      <c r="C38" s="52" t="s">
        <v>849</v>
      </c>
      <c r="D38" s="79" t="s">
        <v>292</v>
      </c>
      <c r="E38" s="256">
        <v>8317.4</v>
      </c>
      <c r="F38" s="256"/>
      <c r="G38" s="257">
        <f t="shared" si="1"/>
        <v>8317.4</v>
      </c>
      <c r="H38" s="255"/>
      <c r="I38" s="19"/>
    </row>
    <row r="39" spans="1:9" ht="67.5" customHeight="1">
      <c r="A39" s="401" t="s">
        <v>917</v>
      </c>
      <c r="B39" s="82" t="s">
        <v>168</v>
      </c>
      <c r="C39" s="52" t="s">
        <v>849</v>
      </c>
      <c r="D39" s="79" t="s">
        <v>690</v>
      </c>
      <c r="E39" s="255">
        <f>SUM(E40+E41+E42+E43)</f>
        <v>553116.2000000001</v>
      </c>
      <c r="F39" s="255">
        <f>SUM(F40+F41+F42+F43)</f>
        <v>-18192.9</v>
      </c>
      <c r="G39" s="257">
        <f t="shared" si="1"/>
        <v>534923.3</v>
      </c>
      <c r="H39" s="255">
        <f>SUM(H41:H43)</f>
        <v>580575</v>
      </c>
      <c r="I39" s="19">
        <f>SUM(I41:I43)</f>
        <v>588297</v>
      </c>
    </row>
    <row r="40" spans="1:9" ht="81.75" customHeight="1">
      <c r="A40" s="401" t="s">
        <v>628</v>
      </c>
      <c r="B40" s="82" t="s">
        <v>168</v>
      </c>
      <c r="C40" s="52" t="s">
        <v>849</v>
      </c>
      <c r="D40" s="79" t="s">
        <v>321</v>
      </c>
      <c r="E40" s="255">
        <v>124.1</v>
      </c>
      <c r="F40" s="427">
        <v>0</v>
      </c>
      <c r="G40" s="257">
        <f t="shared" si="1"/>
        <v>124.1</v>
      </c>
      <c r="H40" s="255"/>
      <c r="I40" s="19"/>
    </row>
    <row r="41" spans="1:9" ht="33.75" customHeight="1">
      <c r="A41" s="404" t="s">
        <v>906</v>
      </c>
      <c r="B41" s="82" t="s">
        <v>168</v>
      </c>
      <c r="C41" s="52" t="s">
        <v>849</v>
      </c>
      <c r="D41" s="79" t="s">
        <v>321</v>
      </c>
      <c r="E41" s="255">
        <v>550763</v>
      </c>
      <c r="F41" s="256">
        <v>-18110</v>
      </c>
      <c r="G41" s="257">
        <f t="shared" si="1"/>
        <v>532653</v>
      </c>
      <c r="H41" s="255">
        <v>541346</v>
      </c>
      <c r="I41" s="19">
        <v>549665</v>
      </c>
    </row>
    <row r="42" spans="1:9" ht="33" customHeight="1">
      <c r="A42" s="404" t="s">
        <v>905</v>
      </c>
      <c r="B42" s="82" t="s">
        <v>168</v>
      </c>
      <c r="C42" s="52" t="s">
        <v>849</v>
      </c>
      <c r="D42" s="79" t="s">
        <v>321</v>
      </c>
      <c r="E42" s="255">
        <v>1139.3</v>
      </c>
      <c r="F42" s="256"/>
      <c r="G42" s="257">
        <f t="shared" si="1"/>
        <v>1139.3</v>
      </c>
      <c r="H42" s="255">
        <v>38146</v>
      </c>
      <c r="I42" s="19">
        <v>37484</v>
      </c>
    </row>
    <row r="43" spans="1:9" ht="33" customHeight="1">
      <c r="A43" s="404" t="s">
        <v>904</v>
      </c>
      <c r="B43" s="82" t="s">
        <v>168</v>
      </c>
      <c r="C43" s="52" t="s">
        <v>849</v>
      </c>
      <c r="D43" s="79" t="s">
        <v>321</v>
      </c>
      <c r="E43" s="255">
        <v>1089.8</v>
      </c>
      <c r="F43" s="256">
        <v>-82.9</v>
      </c>
      <c r="G43" s="257">
        <f t="shared" si="1"/>
        <v>1006.9</v>
      </c>
      <c r="H43" s="255">
        <v>1083</v>
      </c>
      <c r="I43" s="19">
        <v>1148</v>
      </c>
    </row>
    <row r="44" spans="1:9" ht="20.25" customHeight="1">
      <c r="A44" s="396" t="s">
        <v>242</v>
      </c>
      <c r="B44" s="80" t="s">
        <v>168</v>
      </c>
      <c r="C44" s="69" t="s">
        <v>168</v>
      </c>
      <c r="D44" s="81"/>
      <c r="E44" s="422">
        <f>SUM(E45)</f>
        <v>7113.1</v>
      </c>
      <c r="F44" s="426">
        <f>SUM(F45)</f>
        <v>0</v>
      </c>
      <c r="G44" s="424">
        <f t="shared" si="1"/>
        <v>7113.1</v>
      </c>
      <c r="H44" s="422">
        <f>SUM(H45)</f>
        <v>7113.1</v>
      </c>
      <c r="I44" s="400">
        <f>SUM(I45)</f>
        <v>7113.1</v>
      </c>
    </row>
    <row r="45" spans="1:9" ht="82.5" customHeight="1">
      <c r="A45" s="401" t="s">
        <v>629</v>
      </c>
      <c r="B45" s="82" t="s">
        <v>168</v>
      </c>
      <c r="C45" s="52" t="s">
        <v>168</v>
      </c>
      <c r="D45" s="79" t="s">
        <v>692</v>
      </c>
      <c r="E45" s="255">
        <f>SUM(E46)</f>
        <v>7113.1</v>
      </c>
      <c r="F45" s="256"/>
      <c r="G45" s="257">
        <f t="shared" si="1"/>
        <v>7113.1</v>
      </c>
      <c r="H45" s="255">
        <f>SUM(H46)</f>
        <v>7113.1</v>
      </c>
      <c r="I45" s="19">
        <f>SUM(I46)</f>
        <v>7113.1</v>
      </c>
    </row>
    <row r="46" spans="1:9" ht="30" customHeight="1">
      <c r="A46" s="404" t="s">
        <v>903</v>
      </c>
      <c r="B46" s="82" t="s">
        <v>168</v>
      </c>
      <c r="C46" s="52" t="s">
        <v>168</v>
      </c>
      <c r="D46" s="79" t="s">
        <v>691</v>
      </c>
      <c r="E46" s="255">
        <v>7113.1</v>
      </c>
      <c r="F46" s="256"/>
      <c r="G46" s="257">
        <f t="shared" si="1"/>
        <v>7113.1</v>
      </c>
      <c r="H46" s="255">
        <v>7113.1</v>
      </c>
      <c r="I46" s="19">
        <v>7113.1</v>
      </c>
    </row>
    <row r="47" spans="1:9" ht="20.25" customHeight="1">
      <c r="A47" s="428" t="s">
        <v>149</v>
      </c>
      <c r="B47" s="80" t="s">
        <v>168</v>
      </c>
      <c r="C47" s="69" t="s">
        <v>151</v>
      </c>
      <c r="D47" s="81"/>
      <c r="E47" s="429">
        <f>SUM(E48)</f>
        <v>44164</v>
      </c>
      <c r="F47" s="429">
        <f>SUM(F48)</f>
        <v>0</v>
      </c>
      <c r="G47" s="424">
        <f t="shared" si="1"/>
        <v>44164</v>
      </c>
      <c r="H47" s="422"/>
      <c r="I47" s="400"/>
    </row>
    <row r="48" spans="1:9" ht="33" customHeight="1">
      <c r="A48" s="404" t="s">
        <v>905</v>
      </c>
      <c r="B48" s="82" t="s">
        <v>168</v>
      </c>
      <c r="C48" s="52" t="s">
        <v>151</v>
      </c>
      <c r="D48" s="79" t="s">
        <v>114</v>
      </c>
      <c r="E48" s="430">
        <v>44164</v>
      </c>
      <c r="F48" s="256"/>
      <c r="G48" s="257">
        <f t="shared" si="1"/>
        <v>44164</v>
      </c>
      <c r="H48" s="255"/>
      <c r="I48" s="19"/>
    </row>
    <row r="49" spans="1:9" ht="20.25" customHeight="1">
      <c r="A49" s="392" t="s">
        <v>299</v>
      </c>
      <c r="B49" s="78" t="s">
        <v>151</v>
      </c>
      <c r="C49" s="53" t="s">
        <v>848</v>
      </c>
      <c r="D49" s="60"/>
      <c r="E49" s="421">
        <f>SUM(E50)</f>
        <v>5997.8</v>
      </c>
      <c r="F49" s="250"/>
      <c r="G49" s="420">
        <f t="shared" si="1"/>
        <v>5997.8</v>
      </c>
      <c r="H49" s="421">
        <f>SUM(H50)</f>
        <v>6110.799999999999</v>
      </c>
      <c r="I49" s="18">
        <f>SUM(I50)</f>
        <v>5998</v>
      </c>
    </row>
    <row r="50" spans="1:9" ht="17.25" customHeight="1">
      <c r="A50" s="396" t="s">
        <v>112</v>
      </c>
      <c r="B50" s="82" t="s">
        <v>151</v>
      </c>
      <c r="C50" s="52" t="s">
        <v>885</v>
      </c>
      <c r="D50" s="79"/>
      <c r="E50" s="255">
        <f>SUM(E51)</f>
        <v>5997.8</v>
      </c>
      <c r="F50" s="256"/>
      <c r="G50" s="257">
        <f t="shared" si="1"/>
        <v>5997.8</v>
      </c>
      <c r="H50" s="255">
        <f>SUM(H51)</f>
        <v>6110.799999999999</v>
      </c>
      <c r="I50" s="19">
        <f>SUM(I51)</f>
        <v>5998</v>
      </c>
    </row>
    <row r="51" spans="1:9" ht="34.5" customHeight="1">
      <c r="A51" s="404" t="s">
        <v>518</v>
      </c>
      <c r="B51" s="82" t="s">
        <v>151</v>
      </c>
      <c r="C51" s="52" t="s">
        <v>885</v>
      </c>
      <c r="D51" s="79">
        <v>5201800</v>
      </c>
      <c r="E51" s="255">
        <f>SUM(E52:E53)</f>
        <v>5997.8</v>
      </c>
      <c r="F51" s="256"/>
      <c r="G51" s="257">
        <f t="shared" si="1"/>
        <v>5997.8</v>
      </c>
      <c r="H51" s="255">
        <f>SUM(H52:H53)</f>
        <v>6110.799999999999</v>
      </c>
      <c r="I51" s="19">
        <f>SUM(I52:I53)</f>
        <v>5998</v>
      </c>
    </row>
    <row r="52" spans="1:9" ht="53.25" customHeight="1">
      <c r="A52" s="431" t="s">
        <v>924</v>
      </c>
      <c r="B52" s="176" t="s">
        <v>151</v>
      </c>
      <c r="C52" s="177" t="s">
        <v>885</v>
      </c>
      <c r="D52" s="178">
        <v>5201801</v>
      </c>
      <c r="E52" s="432">
        <v>5047.2</v>
      </c>
      <c r="F52" s="433"/>
      <c r="G52" s="434">
        <f>SUM(E52+F52)</f>
        <v>5047.2</v>
      </c>
      <c r="H52" s="432">
        <v>5047.2</v>
      </c>
      <c r="I52" s="434">
        <v>0</v>
      </c>
    </row>
    <row r="53" spans="1:9" ht="53.25" customHeight="1">
      <c r="A53" s="404" t="s">
        <v>902</v>
      </c>
      <c r="B53" s="82" t="s">
        <v>151</v>
      </c>
      <c r="C53" s="52" t="s">
        <v>885</v>
      </c>
      <c r="D53" s="79">
        <v>5201802</v>
      </c>
      <c r="E53" s="255">
        <v>950.6</v>
      </c>
      <c r="F53" s="256"/>
      <c r="G53" s="257">
        <f>SUM(E53+F53)</f>
        <v>950.6</v>
      </c>
      <c r="H53" s="415">
        <v>1063.6</v>
      </c>
      <c r="I53" s="435">
        <v>5998</v>
      </c>
    </row>
    <row r="54" spans="1:9" ht="21" customHeight="1">
      <c r="A54" s="392" t="s">
        <v>300</v>
      </c>
      <c r="B54" s="78">
        <v>10</v>
      </c>
      <c r="C54" s="53" t="s">
        <v>848</v>
      </c>
      <c r="D54" s="60"/>
      <c r="E54" s="393">
        <f>SUM(E55+E67+E77)</f>
        <v>149613.89999999997</v>
      </c>
      <c r="F54" s="394">
        <f>SUM(F55+F67+F77)</f>
        <v>-458.6999999999998</v>
      </c>
      <c r="G54" s="436">
        <f>SUM(G55+G67+G77)</f>
        <v>149155.19999999998</v>
      </c>
      <c r="H54" s="393">
        <f>SUM(H55+H67+H77)</f>
        <v>178329.90000000002</v>
      </c>
      <c r="I54" s="393">
        <f>SUM(I55+I67+I77)</f>
        <v>176153.8</v>
      </c>
    </row>
    <row r="55" spans="1:9" ht="20.25" customHeight="1">
      <c r="A55" s="396" t="s">
        <v>638</v>
      </c>
      <c r="B55" s="82">
        <v>10</v>
      </c>
      <c r="C55" s="52" t="s">
        <v>850</v>
      </c>
      <c r="D55" s="79"/>
      <c r="E55" s="403">
        <f>SUM(E56+E65)</f>
        <v>54772</v>
      </c>
      <c r="F55" s="427">
        <f>SUM(F56+F65)</f>
        <v>2623</v>
      </c>
      <c r="G55" s="437">
        <f>SUM(G56+G65)</f>
        <v>57395</v>
      </c>
      <c r="H55" s="403">
        <f>SUM(H56+H65)</f>
        <v>78402.1</v>
      </c>
      <c r="I55" s="403">
        <f>SUM(I56+I65)</f>
        <v>70421.29999999999</v>
      </c>
    </row>
    <row r="56" spans="1:9" ht="18.75" customHeight="1">
      <c r="A56" s="404" t="s">
        <v>10</v>
      </c>
      <c r="B56" s="82">
        <v>10</v>
      </c>
      <c r="C56" s="52" t="s">
        <v>850</v>
      </c>
      <c r="D56" s="79" t="s">
        <v>900</v>
      </c>
      <c r="E56" s="403">
        <f>SUM(E57+E58+E59+E60+E62)</f>
        <v>54772</v>
      </c>
      <c r="F56" s="427">
        <f>SUM(F57+F58+F59+F60+F62)</f>
        <v>2623</v>
      </c>
      <c r="G56" s="425">
        <f>SUM(G57+G58+G59+G60+G62)</f>
        <v>57395</v>
      </c>
      <c r="H56" s="255">
        <f>SUM(H57+H58+H59+H60+H62)</f>
        <v>47288.6</v>
      </c>
      <c r="I56" s="255">
        <f>SUM(I57+I58+I59+I60+I62)</f>
        <v>47086.2</v>
      </c>
    </row>
    <row r="57" spans="1:9" ht="112.5" customHeight="1">
      <c r="A57" s="401" t="s">
        <v>630</v>
      </c>
      <c r="B57" s="82">
        <v>10</v>
      </c>
      <c r="C57" s="52" t="s">
        <v>850</v>
      </c>
      <c r="D57" s="79" t="s">
        <v>918</v>
      </c>
      <c r="E57" s="430">
        <v>3431</v>
      </c>
      <c r="F57" s="256">
        <v>39.6</v>
      </c>
      <c r="G57" s="257">
        <f>SUM(E57:F57)</f>
        <v>3470.6</v>
      </c>
      <c r="H57" s="255"/>
      <c r="I57" s="19"/>
    </row>
    <row r="58" spans="1:9" ht="69" customHeight="1">
      <c r="A58" s="404" t="s">
        <v>679</v>
      </c>
      <c r="B58" s="82">
        <v>10</v>
      </c>
      <c r="C58" s="52" t="s">
        <v>850</v>
      </c>
      <c r="D58" s="79">
        <v>5053402</v>
      </c>
      <c r="E58" s="430">
        <v>5913</v>
      </c>
      <c r="F58" s="256">
        <v>3534.4</v>
      </c>
      <c r="G58" s="257">
        <f aca="true" t="shared" si="2" ref="G58:G79">SUM(E58+F58)</f>
        <v>9447.4</v>
      </c>
      <c r="H58" s="255">
        <v>5700</v>
      </c>
      <c r="I58" s="19">
        <v>5700</v>
      </c>
    </row>
    <row r="59" spans="1:9" ht="51.75" customHeight="1">
      <c r="A59" s="404" t="s">
        <v>680</v>
      </c>
      <c r="B59" s="82">
        <v>10</v>
      </c>
      <c r="C59" s="52" t="s">
        <v>850</v>
      </c>
      <c r="D59" s="79">
        <v>5053600</v>
      </c>
      <c r="E59" s="255">
        <v>9299</v>
      </c>
      <c r="F59" s="256"/>
      <c r="G59" s="257">
        <f t="shared" si="2"/>
        <v>9299</v>
      </c>
      <c r="H59" s="258">
        <v>2883</v>
      </c>
      <c r="I59" s="257">
        <v>1556.9</v>
      </c>
    </row>
    <row r="60" spans="1:9" ht="70.5" customHeight="1">
      <c r="A60" s="401" t="s">
        <v>631</v>
      </c>
      <c r="B60" s="82">
        <v>10</v>
      </c>
      <c r="C60" s="52" t="s">
        <v>850</v>
      </c>
      <c r="D60" s="79" t="s">
        <v>919</v>
      </c>
      <c r="E60" s="255">
        <v>7951</v>
      </c>
      <c r="F60" s="425">
        <v>-951</v>
      </c>
      <c r="G60" s="257">
        <f t="shared" si="2"/>
        <v>7000</v>
      </c>
      <c r="H60" s="255">
        <f>SUM(H61)</f>
        <v>9692</v>
      </c>
      <c r="I60" s="19">
        <f>SUM(I61)</f>
        <v>9930</v>
      </c>
    </row>
    <row r="61" spans="1:9" ht="75" customHeight="1">
      <c r="A61" s="404" t="s">
        <v>683</v>
      </c>
      <c r="B61" s="82">
        <v>10</v>
      </c>
      <c r="C61" s="52" t="s">
        <v>850</v>
      </c>
      <c r="D61" s="79" t="s">
        <v>919</v>
      </c>
      <c r="E61" s="255">
        <v>7951</v>
      </c>
      <c r="F61" s="256">
        <v>-951</v>
      </c>
      <c r="G61" s="257">
        <f t="shared" si="2"/>
        <v>7000</v>
      </c>
      <c r="H61" s="258">
        <v>9692</v>
      </c>
      <c r="I61" s="257">
        <v>9930</v>
      </c>
    </row>
    <row r="62" spans="1:9" ht="84.75" customHeight="1">
      <c r="A62" s="401" t="s">
        <v>0</v>
      </c>
      <c r="B62" s="82">
        <v>10</v>
      </c>
      <c r="C62" s="52" t="s">
        <v>850</v>
      </c>
      <c r="D62" s="79"/>
      <c r="E62" s="255">
        <f>SUM(E63:E64)</f>
        <v>28178</v>
      </c>
      <c r="F62" s="256"/>
      <c r="G62" s="257">
        <f t="shared" si="2"/>
        <v>28178</v>
      </c>
      <c r="H62" s="255">
        <f>SUM(H63:H64)</f>
        <v>29013.6</v>
      </c>
      <c r="I62" s="19">
        <f>SUM(I63:I64)</f>
        <v>29899.3</v>
      </c>
    </row>
    <row r="63" spans="1:9" ht="38.25" customHeight="1">
      <c r="A63" s="404" t="s">
        <v>684</v>
      </c>
      <c r="B63" s="82">
        <v>10</v>
      </c>
      <c r="C63" s="52" t="s">
        <v>850</v>
      </c>
      <c r="D63" s="79" t="s">
        <v>920</v>
      </c>
      <c r="E63" s="255">
        <v>13919.6</v>
      </c>
      <c r="F63" s="256"/>
      <c r="G63" s="257">
        <f t="shared" si="2"/>
        <v>13919.6</v>
      </c>
      <c r="H63" s="258">
        <v>14755.2</v>
      </c>
      <c r="I63" s="257">
        <v>15640.9</v>
      </c>
    </row>
    <row r="64" spans="1:9" ht="33.75" customHeight="1">
      <c r="A64" s="404" t="s">
        <v>685</v>
      </c>
      <c r="B64" s="82">
        <v>10</v>
      </c>
      <c r="C64" s="52" t="s">
        <v>850</v>
      </c>
      <c r="D64" s="79" t="s">
        <v>921</v>
      </c>
      <c r="E64" s="255">
        <v>14258.4</v>
      </c>
      <c r="F64" s="256"/>
      <c r="G64" s="257">
        <f t="shared" si="2"/>
        <v>14258.4</v>
      </c>
      <c r="H64" s="255">
        <v>14258.4</v>
      </c>
      <c r="I64" s="19">
        <v>14258.4</v>
      </c>
    </row>
    <row r="65" spans="1:9" ht="34.5" customHeight="1">
      <c r="A65" s="404" t="s">
        <v>636</v>
      </c>
      <c r="B65" s="82">
        <v>10</v>
      </c>
      <c r="C65" s="52" t="s">
        <v>850</v>
      </c>
      <c r="D65" s="79" t="s">
        <v>13</v>
      </c>
      <c r="E65" s="255">
        <f>SUM(E66)</f>
        <v>0</v>
      </c>
      <c r="F65" s="256">
        <v>0</v>
      </c>
      <c r="G65" s="257">
        <f t="shared" si="2"/>
        <v>0</v>
      </c>
      <c r="H65" s="255">
        <f>SUM(H66)</f>
        <v>31113.5</v>
      </c>
      <c r="I65" s="19">
        <f>SUM(I66)</f>
        <v>23335.1</v>
      </c>
    </row>
    <row r="66" spans="1:9" ht="33" customHeight="1">
      <c r="A66" s="404" t="s">
        <v>637</v>
      </c>
      <c r="B66" s="82">
        <v>10</v>
      </c>
      <c r="C66" s="52" t="s">
        <v>850</v>
      </c>
      <c r="D66" s="79" t="s">
        <v>899</v>
      </c>
      <c r="E66" s="255">
        <v>0</v>
      </c>
      <c r="F66" s="256">
        <v>0</v>
      </c>
      <c r="G66" s="257">
        <f t="shared" si="2"/>
        <v>0</v>
      </c>
      <c r="H66" s="258">
        <v>31113.5</v>
      </c>
      <c r="I66" s="257">
        <v>23335.1</v>
      </c>
    </row>
    <row r="67" spans="1:9" ht="18.75" customHeight="1">
      <c r="A67" s="396" t="s">
        <v>686</v>
      </c>
      <c r="B67" s="80">
        <v>10</v>
      </c>
      <c r="C67" s="69" t="s">
        <v>885</v>
      </c>
      <c r="D67" s="81"/>
      <c r="E67" s="422">
        <f>SUM(E68+E71)</f>
        <v>83276.09999999999</v>
      </c>
      <c r="F67" s="429">
        <f>SUM(F71+F73)</f>
        <v>-3081.7</v>
      </c>
      <c r="G67" s="424">
        <f t="shared" si="2"/>
        <v>80194.4</v>
      </c>
      <c r="H67" s="422">
        <f>SUM(H68+H71)</f>
        <v>88718.8</v>
      </c>
      <c r="I67" s="400">
        <f>SUM(I68+I71)</f>
        <v>94523.5</v>
      </c>
    </row>
    <row r="68" spans="1:9" ht="18" customHeight="1">
      <c r="A68" s="404" t="s">
        <v>10</v>
      </c>
      <c r="B68" s="82">
        <v>10</v>
      </c>
      <c r="C68" s="52" t="s">
        <v>885</v>
      </c>
      <c r="D68" s="79">
        <v>5050000</v>
      </c>
      <c r="E68" s="255">
        <f>SUM(E69)</f>
        <v>928.2</v>
      </c>
      <c r="F68" s="256"/>
      <c r="G68" s="257">
        <f t="shared" si="2"/>
        <v>928.2</v>
      </c>
      <c r="H68" s="255">
        <f>SUM(H69)</f>
        <v>685.2</v>
      </c>
      <c r="I68" s="19">
        <f>SUM(I69)</f>
        <v>747.9</v>
      </c>
    </row>
    <row r="69" spans="1:9" ht="33.75" customHeight="1">
      <c r="A69" s="404" t="s">
        <v>687</v>
      </c>
      <c r="B69" s="82">
        <v>10</v>
      </c>
      <c r="C69" s="52" t="s">
        <v>885</v>
      </c>
      <c r="D69" s="79">
        <v>5050500</v>
      </c>
      <c r="E69" s="255">
        <f>SUM(E70)</f>
        <v>928.2</v>
      </c>
      <c r="F69" s="256"/>
      <c r="G69" s="257">
        <f t="shared" si="2"/>
        <v>928.2</v>
      </c>
      <c r="H69" s="255">
        <f>SUM(H70)</f>
        <v>685.2</v>
      </c>
      <c r="I69" s="19">
        <f>SUM(I70)</f>
        <v>747.9</v>
      </c>
    </row>
    <row r="70" spans="1:9" ht="33.75" customHeight="1">
      <c r="A70" s="404" t="s">
        <v>1</v>
      </c>
      <c r="B70" s="82">
        <v>10</v>
      </c>
      <c r="C70" s="52" t="s">
        <v>885</v>
      </c>
      <c r="D70" s="79">
        <v>5050502</v>
      </c>
      <c r="E70" s="255">
        <v>928.2</v>
      </c>
      <c r="F70" s="256"/>
      <c r="G70" s="257">
        <f t="shared" si="2"/>
        <v>928.2</v>
      </c>
      <c r="H70" s="258">
        <v>685.2</v>
      </c>
      <c r="I70" s="257">
        <v>747.9</v>
      </c>
    </row>
    <row r="71" spans="1:9" ht="22.5" customHeight="1">
      <c r="A71" s="404" t="s">
        <v>186</v>
      </c>
      <c r="B71" s="82">
        <v>10</v>
      </c>
      <c r="C71" s="52" t="s">
        <v>885</v>
      </c>
      <c r="D71" s="79"/>
      <c r="E71" s="403">
        <f>SUM(E72+E75)</f>
        <v>82347.9</v>
      </c>
      <c r="F71" s="427">
        <f>SUM(F72+F75)</f>
        <v>-3081.7</v>
      </c>
      <c r="G71" s="257">
        <f t="shared" si="2"/>
        <v>79266.2</v>
      </c>
      <c r="H71" s="258">
        <f>SUM(H72:H75)</f>
        <v>88033.6</v>
      </c>
      <c r="I71" s="258">
        <f>SUM(I72:I75)</f>
        <v>93775.6</v>
      </c>
    </row>
    <row r="72" spans="1:9" ht="93.75" customHeight="1">
      <c r="A72" s="401" t="s">
        <v>2</v>
      </c>
      <c r="B72" s="82">
        <v>10</v>
      </c>
      <c r="C72" s="52" t="s">
        <v>885</v>
      </c>
      <c r="D72" s="79"/>
      <c r="E72" s="255">
        <f>SUM(E73:E74)</f>
        <v>63765.9</v>
      </c>
      <c r="F72" s="425">
        <f>SUM(F73:F74)</f>
        <v>0</v>
      </c>
      <c r="G72" s="257">
        <f t="shared" si="2"/>
        <v>63765.9</v>
      </c>
      <c r="H72" s="258">
        <v>66032.6</v>
      </c>
      <c r="I72" s="257">
        <v>71774.6</v>
      </c>
    </row>
    <row r="73" spans="1:9" ht="55.5" customHeight="1">
      <c r="A73" s="389" t="s">
        <v>3</v>
      </c>
      <c r="B73" s="82">
        <v>10</v>
      </c>
      <c r="C73" s="52" t="s">
        <v>885</v>
      </c>
      <c r="D73" s="79" t="s">
        <v>901</v>
      </c>
      <c r="E73" s="255">
        <v>59601.6</v>
      </c>
      <c r="F73" s="438"/>
      <c r="G73" s="257">
        <f t="shared" si="2"/>
        <v>59601.6</v>
      </c>
      <c r="H73" s="258"/>
      <c r="I73" s="257"/>
    </row>
    <row r="74" spans="1:9" ht="37.5" customHeight="1">
      <c r="A74" s="389" t="s">
        <v>4</v>
      </c>
      <c r="B74" s="82">
        <v>10</v>
      </c>
      <c r="C74" s="52" t="s">
        <v>885</v>
      </c>
      <c r="D74" s="79" t="s">
        <v>180</v>
      </c>
      <c r="E74" s="255">
        <v>4164.3</v>
      </c>
      <c r="F74" s="438"/>
      <c r="G74" s="257">
        <f t="shared" si="2"/>
        <v>4164.3</v>
      </c>
      <c r="H74" s="258"/>
      <c r="I74" s="257"/>
    </row>
    <row r="75" spans="1:9" ht="72" customHeight="1">
      <c r="A75" s="404" t="s">
        <v>5</v>
      </c>
      <c r="B75" s="82">
        <v>10</v>
      </c>
      <c r="C75" s="52" t="s">
        <v>885</v>
      </c>
      <c r="D75" s="79">
        <v>5201000</v>
      </c>
      <c r="E75" s="255">
        <f>SUM(E76)</f>
        <v>18582</v>
      </c>
      <c r="F75" s="425">
        <f>SUM(F76)</f>
        <v>-3081.7</v>
      </c>
      <c r="G75" s="257">
        <f t="shared" si="2"/>
        <v>15500.3</v>
      </c>
      <c r="H75" s="255">
        <f>SUM(H76)</f>
        <v>22001</v>
      </c>
      <c r="I75" s="19">
        <f>SUM(I76)</f>
        <v>22001</v>
      </c>
    </row>
    <row r="76" spans="1:9" ht="83.25" customHeight="1">
      <c r="A76" s="401" t="s">
        <v>6</v>
      </c>
      <c r="B76" s="82">
        <v>10</v>
      </c>
      <c r="C76" s="52" t="s">
        <v>885</v>
      </c>
      <c r="D76" s="79">
        <v>5201002</v>
      </c>
      <c r="E76" s="255">
        <v>18582</v>
      </c>
      <c r="F76" s="438">
        <v>-3081.7</v>
      </c>
      <c r="G76" s="257">
        <f t="shared" si="2"/>
        <v>15500.3</v>
      </c>
      <c r="H76" s="258">
        <v>22001</v>
      </c>
      <c r="I76" s="257">
        <v>22001</v>
      </c>
    </row>
    <row r="77" spans="1:9" ht="18.75" customHeight="1">
      <c r="A77" s="396" t="s">
        <v>699</v>
      </c>
      <c r="B77" s="80">
        <v>10</v>
      </c>
      <c r="C77" s="69" t="s">
        <v>886</v>
      </c>
      <c r="D77" s="81"/>
      <c r="E77" s="422">
        <f>SUM(E78)</f>
        <v>11565.8</v>
      </c>
      <c r="F77" s="423">
        <f>SUM(F78)</f>
        <v>0</v>
      </c>
      <c r="G77" s="424">
        <f t="shared" si="2"/>
        <v>11565.8</v>
      </c>
      <c r="H77" s="422">
        <f>SUM(H78)</f>
        <v>11209</v>
      </c>
      <c r="I77" s="400">
        <f>SUM(I78)</f>
        <v>11209</v>
      </c>
    </row>
    <row r="78" spans="1:9" ht="97.5" customHeight="1">
      <c r="A78" s="401" t="s">
        <v>7</v>
      </c>
      <c r="B78" s="82">
        <v>10</v>
      </c>
      <c r="C78" s="52" t="s">
        <v>886</v>
      </c>
      <c r="D78" s="79" t="s">
        <v>587</v>
      </c>
      <c r="E78" s="255">
        <v>11565.8</v>
      </c>
      <c r="F78" s="425"/>
      <c r="G78" s="257">
        <f t="shared" si="2"/>
        <v>11565.8</v>
      </c>
      <c r="H78" s="255">
        <f>SUM(H79)</f>
        <v>11209</v>
      </c>
      <c r="I78" s="19">
        <f>SUM(I79)</f>
        <v>11209</v>
      </c>
    </row>
    <row r="79" spans="1:9" ht="19.5" customHeight="1" thickBot="1">
      <c r="A79" s="439" t="s">
        <v>700</v>
      </c>
      <c r="B79" s="83">
        <v>10</v>
      </c>
      <c r="C79" s="70" t="s">
        <v>886</v>
      </c>
      <c r="D79" s="189" t="s">
        <v>364</v>
      </c>
      <c r="E79" s="440">
        <v>11565.8</v>
      </c>
      <c r="F79" s="441"/>
      <c r="G79" s="442">
        <f t="shared" si="2"/>
        <v>11565.8</v>
      </c>
      <c r="H79" s="440">
        <v>11209</v>
      </c>
      <c r="I79" s="443">
        <v>11209</v>
      </c>
    </row>
    <row r="80" spans="2:9" ht="11.25" customHeight="1">
      <c r="B80" s="71"/>
      <c r="C80" s="71"/>
      <c r="D80" s="71"/>
      <c r="E80" s="89"/>
      <c r="F80" s="89"/>
      <c r="G80" s="89"/>
      <c r="H80" s="444"/>
      <c r="I80" s="444"/>
    </row>
    <row r="81" spans="2:7" ht="15.75">
      <c r="B81" s="71"/>
      <c r="C81" s="71"/>
      <c r="D81" s="71"/>
      <c r="E81" s="89"/>
      <c r="F81" s="89"/>
      <c r="G81" s="89"/>
    </row>
    <row r="82" spans="2:7" ht="15.75">
      <c r="B82" s="71"/>
      <c r="C82" s="71"/>
      <c r="D82" s="71"/>
      <c r="E82" s="89"/>
      <c r="F82" s="89"/>
      <c r="G82" s="89"/>
    </row>
    <row r="83" spans="2:7" ht="15.75">
      <c r="B83" s="71"/>
      <c r="C83" s="71"/>
      <c r="D83" s="71"/>
      <c r="E83" s="89"/>
      <c r="F83" s="89"/>
      <c r="G83" s="89"/>
    </row>
    <row r="84" spans="5:7" ht="15.75">
      <c r="E84" s="89"/>
      <c r="F84" s="89"/>
      <c r="G84" s="89"/>
    </row>
    <row r="85" spans="5:7" ht="15.75">
      <c r="E85" s="89"/>
      <c r="F85" s="89"/>
      <c r="G85" s="89"/>
    </row>
    <row r="86" spans="5:7" ht="15.75">
      <c r="E86" s="89"/>
      <c r="F86" s="89"/>
      <c r="G86" s="89"/>
    </row>
    <row r="87" spans="5:7" ht="15.75">
      <c r="E87" s="89"/>
      <c r="F87" s="89"/>
      <c r="G87" s="89"/>
    </row>
    <row r="88" spans="5:7" ht="15.75">
      <c r="E88" s="89"/>
      <c r="F88" s="89"/>
      <c r="G88" s="89"/>
    </row>
    <row r="89" spans="5:7" ht="15.75">
      <c r="E89" s="89"/>
      <c r="F89" s="89"/>
      <c r="G89" s="89"/>
    </row>
    <row r="90" spans="5:7" ht="15.75">
      <c r="E90" s="89"/>
      <c r="F90" s="89"/>
      <c r="G90" s="89"/>
    </row>
    <row r="91" spans="5:7" ht="15.75">
      <c r="E91" s="89"/>
      <c r="F91" s="89"/>
      <c r="G91" s="89"/>
    </row>
    <row r="92" spans="5:7" ht="15.75">
      <c r="E92" s="89"/>
      <c r="F92" s="89"/>
      <c r="G92" s="89"/>
    </row>
    <row r="93" spans="5:7" ht="15.75">
      <c r="E93" s="89"/>
      <c r="F93" s="89"/>
      <c r="G93" s="89"/>
    </row>
    <row r="94" spans="5:7" ht="15.75">
      <c r="E94" s="89"/>
      <c r="F94" s="89"/>
      <c r="G94" s="89"/>
    </row>
    <row r="95" spans="5:7" ht="15.75">
      <c r="E95" s="89"/>
      <c r="F95" s="89"/>
      <c r="G95" s="89"/>
    </row>
    <row r="96" spans="5:7" ht="15.75">
      <c r="E96" s="89"/>
      <c r="F96" s="89"/>
      <c r="G96" s="89"/>
    </row>
    <row r="97" spans="5:7" ht="15.75">
      <c r="E97" s="89"/>
      <c r="F97" s="89"/>
      <c r="G97" s="89"/>
    </row>
    <row r="98" spans="5:7" ht="15.75">
      <c r="E98" s="89"/>
      <c r="F98" s="89"/>
      <c r="G98" s="89"/>
    </row>
    <row r="99" spans="5:7" ht="15.75">
      <c r="E99" s="89"/>
      <c r="F99" s="89"/>
      <c r="G99" s="89"/>
    </row>
    <row r="100" spans="5:7" ht="15.75">
      <c r="E100" s="89"/>
      <c r="F100" s="89"/>
      <c r="G100" s="89"/>
    </row>
    <row r="101" spans="5:7" ht="15.75">
      <c r="E101" s="89"/>
      <c r="F101" s="89"/>
      <c r="G101" s="89"/>
    </row>
    <row r="102" spans="5:7" ht="15.75">
      <c r="E102" s="89"/>
      <c r="F102" s="89"/>
      <c r="G102" s="89"/>
    </row>
    <row r="103" spans="5:7" ht="15.75">
      <c r="E103" s="89"/>
      <c r="F103" s="89"/>
      <c r="G103" s="89"/>
    </row>
    <row r="104" spans="5:7" ht="15.75">
      <c r="E104" s="89"/>
      <c r="F104" s="89"/>
      <c r="G104" s="89"/>
    </row>
    <row r="105" spans="5:7" ht="15.75">
      <c r="E105" s="89"/>
      <c r="F105" s="89"/>
      <c r="G105" s="89"/>
    </row>
    <row r="106" spans="5:7" ht="15.75">
      <c r="E106" s="89"/>
      <c r="F106" s="89"/>
      <c r="G106" s="89"/>
    </row>
    <row r="107" spans="5:7" ht="15.75">
      <c r="E107" s="89"/>
      <c r="F107" s="89"/>
      <c r="G107" s="89"/>
    </row>
  </sheetData>
  <sheetProtection/>
  <mergeCells count="9">
    <mergeCell ref="A7:I7"/>
    <mergeCell ref="H8:I8"/>
    <mergeCell ref="E9:G9"/>
    <mergeCell ref="A9:A10"/>
    <mergeCell ref="B9:B10"/>
    <mergeCell ref="C9:C10"/>
    <mergeCell ref="D9:D10"/>
    <mergeCell ref="H9:H10"/>
    <mergeCell ref="I9:I10"/>
  </mergeCells>
  <printOptions/>
  <pageMargins left="0.7480314960629921" right="0.1968503937007874" top="0.2362204724409449" bottom="0.1968503937007874" header="0.15748031496062992" footer="0.1968503937007874"/>
  <pageSetup fitToHeight="2" fitToWidth="1" horizontalDpi="600" verticalDpi="600" orientation="portrait" paperSize="9" scale="5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35"/>
  <sheetViews>
    <sheetView zoomScale="90" zoomScaleNormal="90" zoomScalePageLayoutView="0" workbookViewId="0" topLeftCell="A1">
      <selection activeCell="H6" sqref="H6"/>
    </sheetView>
  </sheetViews>
  <sheetFormatPr defaultColWidth="9.140625" defaultRowHeight="12.75"/>
  <cols>
    <col min="1" max="1" width="86.00390625" style="26" customWidth="1"/>
    <col min="2" max="2" width="3.8515625" style="26" customWidth="1"/>
    <col min="3" max="3" width="3.7109375" style="26" customWidth="1"/>
    <col min="4" max="4" width="9.28125" style="26" customWidth="1"/>
    <col min="5" max="5" width="11.7109375" style="16" customWidth="1"/>
    <col min="6" max="6" width="10.7109375" style="16" customWidth="1"/>
    <col min="7" max="7" width="11.00390625" style="16" customWidth="1"/>
    <col min="8" max="8" width="11.57421875" style="16" customWidth="1"/>
    <col min="9" max="9" width="10.7109375" style="16" customWidth="1"/>
    <col min="10" max="16384" width="9.140625" style="16" customWidth="1"/>
  </cols>
  <sheetData>
    <row r="1" ht="6" customHeight="1"/>
    <row r="2" ht="15.75">
      <c r="H2" s="16" t="s">
        <v>320</v>
      </c>
    </row>
    <row r="3" ht="15.75">
      <c r="H3" s="16" t="s">
        <v>567</v>
      </c>
    </row>
    <row r="4" ht="15.75">
      <c r="H4" s="16" t="s">
        <v>857</v>
      </c>
    </row>
    <row r="5" ht="15.75">
      <c r="H5" s="16" t="s">
        <v>129</v>
      </c>
    </row>
    <row r="6" ht="16.5" customHeight="1"/>
    <row r="7" spans="1:9" ht="31.5" customHeight="1">
      <c r="A7" s="533" t="s">
        <v>892</v>
      </c>
      <c r="B7" s="533"/>
      <c r="C7" s="533"/>
      <c r="D7" s="533"/>
      <c r="E7" s="533"/>
      <c r="F7" s="533"/>
      <c r="G7" s="533"/>
      <c r="H7" s="555"/>
      <c r="I7" s="555"/>
    </row>
    <row r="8" spans="8:9" ht="13.5" customHeight="1" thickBot="1">
      <c r="H8" s="587" t="s">
        <v>861</v>
      </c>
      <c r="I8" s="587"/>
    </row>
    <row r="9" spans="1:9" s="231" customFormat="1" ht="13.5" customHeight="1">
      <c r="A9" s="573" t="s">
        <v>863</v>
      </c>
      <c r="B9" s="575" t="s">
        <v>311</v>
      </c>
      <c r="C9" s="577" t="s">
        <v>312</v>
      </c>
      <c r="D9" s="579" t="s">
        <v>313</v>
      </c>
      <c r="E9" s="570" t="s">
        <v>19</v>
      </c>
      <c r="F9" s="571"/>
      <c r="G9" s="572"/>
      <c r="H9" s="583" t="s">
        <v>20</v>
      </c>
      <c r="I9" s="579" t="s">
        <v>657</v>
      </c>
    </row>
    <row r="10" spans="1:9" s="231" customFormat="1" ht="63.75" customHeight="1" thickBot="1">
      <c r="A10" s="574"/>
      <c r="B10" s="576"/>
      <c r="C10" s="578"/>
      <c r="D10" s="580"/>
      <c r="E10" s="386" t="s">
        <v>841</v>
      </c>
      <c r="F10" s="387" t="s">
        <v>286</v>
      </c>
      <c r="G10" s="388" t="s">
        <v>287</v>
      </c>
      <c r="H10" s="584"/>
      <c r="I10" s="582"/>
    </row>
    <row r="11" spans="1:9" ht="15.75">
      <c r="A11" s="456" t="s">
        <v>606</v>
      </c>
      <c r="B11" s="90"/>
      <c r="C11" s="62"/>
      <c r="D11" s="451"/>
      <c r="E11" s="391">
        <f>SUM(E19+E35+E58+E66+E73+E71+E12)</f>
        <v>775776.0000000001</v>
      </c>
      <c r="F11" s="452">
        <f>SUM(F19+F35+F58+F66+F73+F13+F71+F15)</f>
        <v>3230.1</v>
      </c>
      <c r="G11" s="453">
        <f aca="true" t="shared" si="0" ref="G11:G27">SUM(E11:F11)</f>
        <v>779006.1000000001</v>
      </c>
      <c r="H11" s="454">
        <f>SUM(H19+H35+H58+H66+H73)</f>
        <v>255983.30000000002</v>
      </c>
      <c r="I11" s="455">
        <f>SUM(I19+I35+I58+I66+I73)</f>
        <v>174037.19999999998</v>
      </c>
    </row>
    <row r="12" spans="1:9" ht="15.75">
      <c r="A12" s="107" t="s">
        <v>315</v>
      </c>
      <c r="B12" s="68" t="s">
        <v>850</v>
      </c>
      <c r="C12" s="61" t="s">
        <v>848</v>
      </c>
      <c r="D12" s="74"/>
      <c r="E12" s="421">
        <f>E13</f>
        <v>90</v>
      </c>
      <c r="F12" s="250">
        <f>SUM(F13)</f>
        <v>0</v>
      </c>
      <c r="G12" s="420">
        <f t="shared" si="0"/>
        <v>90</v>
      </c>
      <c r="H12" s="421"/>
      <c r="I12" s="445"/>
    </row>
    <row r="13" spans="1:9" ht="15.75">
      <c r="A13" s="186" t="s">
        <v>964</v>
      </c>
      <c r="B13" s="68" t="s">
        <v>850</v>
      </c>
      <c r="C13" s="61" t="s">
        <v>156</v>
      </c>
      <c r="D13" s="74"/>
      <c r="E13" s="394">
        <f>SUM(E14)</f>
        <v>90</v>
      </c>
      <c r="F13" s="394">
        <f>SUM(F14)</f>
        <v>0</v>
      </c>
      <c r="G13" s="420">
        <f t="shared" si="0"/>
        <v>90</v>
      </c>
      <c r="H13" s="421"/>
      <c r="I13" s="445"/>
    </row>
    <row r="14" spans="1:9" ht="26.25">
      <c r="A14" s="457" t="s">
        <v>144</v>
      </c>
      <c r="B14" s="67" t="s">
        <v>850</v>
      </c>
      <c r="C14" s="59" t="s">
        <v>156</v>
      </c>
      <c r="D14" s="77">
        <v>5222501</v>
      </c>
      <c r="E14" s="255">
        <v>90</v>
      </c>
      <c r="F14" s="427"/>
      <c r="G14" s="257">
        <f t="shared" si="0"/>
        <v>90</v>
      </c>
      <c r="H14" s="421"/>
      <c r="I14" s="445"/>
    </row>
    <row r="15" spans="1:9" s="467" customFormat="1" ht="15.75">
      <c r="A15" s="505" t="s">
        <v>607</v>
      </c>
      <c r="B15" s="68" t="s">
        <v>885</v>
      </c>
      <c r="C15" s="61"/>
      <c r="D15" s="74"/>
      <c r="E15" s="393"/>
      <c r="F15" s="394">
        <v>2433.6</v>
      </c>
      <c r="G15" s="420">
        <f t="shared" si="0"/>
        <v>2433.6</v>
      </c>
      <c r="H15" s="421"/>
      <c r="I15" s="445"/>
    </row>
    <row r="16" spans="1:9" s="467" customFormat="1" ht="15.75">
      <c r="A16" s="504" t="s">
        <v>146</v>
      </c>
      <c r="B16" s="68" t="s">
        <v>885</v>
      </c>
      <c r="C16" s="61" t="s">
        <v>1043</v>
      </c>
      <c r="D16" s="74"/>
      <c r="E16" s="393"/>
      <c r="F16" s="394">
        <v>2433.6</v>
      </c>
      <c r="G16" s="420">
        <f t="shared" si="0"/>
        <v>2433.6</v>
      </c>
      <c r="H16" s="421"/>
      <c r="I16" s="445"/>
    </row>
    <row r="17" spans="1:9" s="467" customFormat="1" ht="15.75">
      <c r="A17" s="459" t="s">
        <v>600</v>
      </c>
      <c r="B17" s="67" t="s">
        <v>885</v>
      </c>
      <c r="C17" s="59" t="s">
        <v>1043</v>
      </c>
      <c r="D17" s="77">
        <v>5220000</v>
      </c>
      <c r="E17" s="393"/>
      <c r="F17" s="427">
        <v>2433.6</v>
      </c>
      <c r="G17" s="257">
        <f t="shared" si="0"/>
        <v>2433.6</v>
      </c>
      <c r="H17" s="421"/>
      <c r="I17" s="445"/>
    </row>
    <row r="18" spans="1:9" ht="26.25">
      <c r="A18" s="506" t="s">
        <v>429</v>
      </c>
      <c r="B18" s="67" t="s">
        <v>885</v>
      </c>
      <c r="C18" s="59" t="s">
        <v>1043</v>
      </c>
      <c r="D18" s="77">
        <v>5226300</v>
      </c>
      <c r="E18" s="403"/>
      <c r="F18" s="427">
        <v>2433.6</v>
      </c>
      <c r="G18" s="257">
        <f t="shared" si="0"/>
        <v>2433.6</v>
      </c>
      <c r="H18" s="421"/>
      <c r="I18" s="445"/>
    </row>
    <row r="19" spans="1:9" ht="15.75">
      <c r="A19" s="458" t="s">
        <v>596</v>
      </c>
      <c r="B19" s="68" t="s">
        <v>152</v>
      </c>
      <c r="C19" s="61"/>
      <c r="D19" s="74"/>
      <c r="E19" s="393">
        <f>SUM(E20+E27+E31)</f>
        <v>370690.80000000005</v>
      </c>
      <c r="F19" s="394">
        <f>SUM(F20+F27+F31)</f>
        <v>0</v>
      </c>
      <c r="G19" s="420">
        <f t="shared" si="0"/>
        <v>370690.80000000005</v>
      </c>
      <c r="H19" s="421">
        <f>SUM(H20+H27+H31)</f>
        <v>16397.6</v>
      </c>
      <c r="I19" s="18">
        <f>SUM(I20+I27+I31)</f>
        <v>18230.3</v>
      </c>
    </row>
    <row r="20" spans="1:9" ht="15.75">
      <c r="A20" s="458" t="s">
        <v>1048</v>
      </c>
      <c r="B20" s="68" t="s">
        <v>152</v>
      </c>
      <c r="C20" s="61" t="s">
        <v>847</v>
      </c>
      <c r="D20" s="74"/>
      <c r="E20" s="393">
        <f>SUM(E21+E23+E24+E25+E26)</f>
        <v>236677.7</v>
      </c>
      <c r="F20" s="394">
        <f>SUM(F21+F23+F24+F25+F26)</f>
        <v>0</v>
      </c>
      <c r="G20" s="420">
        <f t="shared" si="0"/>
        <v>236677.7</v>
      </c>
      <c r="H20" s="446">
        <v>7558.9</v>
      </c>
      <c r="I20" s="420">
        <v>7437.3</v>
      </c>
    </row>
    <row r="21" spans="1:9" ht="15.75">
      <c r="A21" s="459" t="s">
        <v>600</v>
      </c>
      <c r="B21" s="67" t="s">
        <v>152</v>
      </c>
      <c r="C21" s="59" t="s">
        <v>847</v>
      </c>
      <c r="D21" s="77">
        <v>5220000</v>
      </c>
      <c r="E21" s="255">
        <f>SUM(E22)</f>
        <v>31114.7</v>
      </c>
      <c r="F21" s="256">
        <f>F22</f>
        <v>0</v>
      </c>
      <c r="G21" s="257">
        <f t="shared" si="0"/>
        <v>31114.7</v>
      </c>
      <c r="H21" s="258">
        <v>7558.9</v>
      </c>
      <c r="I21" s="257">
        <v>7437.3</v>
      </c>
    </row>
    <row r="22" spans="1:9" ht="26.25">
      <c r="A22" s="459" t="s">
        <v>609</v>
      </c>
      <c r="B22" s="67" t="s">
        <v>152</v>
      </c>
      <c r="C22" s="59" t="s">
        <v>847</v>
      </c>
      <c r="D22" s="77">
        <v>5227000</v>
      </c>
      <c r="E22" s="255">
        <v>31114.7</v>
      </c>
      <c r="F22" s="256"/>
      <c r="G22" s="257">
        <f t="shared" si="0"/>
        <v>31114.7</v>
      </c>
      <c r="H22" s="258">
        <v>7558.9</v>
      </c>
      <c r="I22" s="257">
        <v>7437.3</v>
      </c>
    </row>
    <row r="23" spans="1:9" ht="15.75">
      <c r="A23" s="585" t="s">
        <v>925</v>
      </c>
      <c r="B23" s="67" t="s">
        <v>152</v>
      </c>
      <c r="C23" s="59" t="s">
        <v>847</v>
      </c>
      <c r="D23" s="77">
        <v>980101</v>
      </c>
      <c r="E23" s="258">
        <v>18404</v>
      </c>
      <c r="F23" s="256"/>
      <c r="G23" s="257">
        <f t="shared" si="0"/>
        <v>18404</v>
      </c>
      <c r="H23" s="255"/>
      <c r="I23" s="257"/>
    </row>
    <row r="24" spans="1:9" ht="15.75">
      <c r="A24" s="586"/>
      <c r="B24" s="67" t="s">
        <v>152</v>
      </c>
      <c r="C24" s="59" t="s">
        <v>847</v>
      </c>
      <c r="D24" s="77">
        <v>980201</v>
      </c>
      <c r="E24" s="258">
        <v>72789.5</v>
      </c>
      <c r="F24" s="256"/>
      <c r="G24" s="257">
        <f t="shared" si="0"/>
        <v>72789.5</v>
      </c>
      <c r="H24" s="255"/>
      <c r="I24" s="257"/>
    </row>
    <row r="25" spans="1:9" ht="26.25">
      <c r="A25" s="460" t="s">
        <v>288</v>
      </c>
      <c r="B25" s="67" t="s">
        <v>152</v>
      </c>
      <c r="C25" s="59" t="s">
        <v>847</v>
      </c>
      <c r="D25" s="77">
        <v>5222700</v>
      </c>
      <c r="E25" s="258">
        <v>21789.5</v>
      </c>
      <c r="F25" s="256"/>
      <c r="G25" s="257">
        <f t="shared" si="0"/>
        <v>21789.5</v>
      </c>
      <c r="H25" s="255"/>
      <c r="I25" s="257"/>
    </row>
    <row r="26" spans="1:9" ht="39">
      <c r="A26" s="457" t="s">
        <v>232</v>
      </c>
      <c r="B26" s="67" t="s">
        <v>152</v>
      </c>
      <c r="C26" s="59" t="s">
        <v>847</v>
      </c>
      <c r="D26" s="77">
        <v>5225908</v>
      </c>
      <c r="E26" s="258">
        <v>92580</v>
      </c>
      <c r="F26" s="256"/>
      <c r="G26" s="257">
        <f t="shared" si="0"/>
        <v>92580</v>
      </c>
      <c r="H26" s="255"/>
      <c r="I26" s="257"/>
    </row>
    <row r="27" spans="1:9" ht="15.75">
      <c r="A27" s="458" t="s">
        <v>1050</v>
      </c>
      <c r="B27" s="68" t="s">
        <v>152</v>
      </c>
      <c r="C27" s="61" t="s">
        <v>849</v>
      </c>
      <c r="D27" s="74"/>
      <c r="E27" s="446">
        <f>SUM(E29:E30)+E28</f>
        <v>84416.7</v>
      </c>
      <c r="F27" s="250">
        <f>SUM(F29:F30)+F28</f>
        <v>0</v>
      </c>
      <c r="G27" s="420">
        <f t="shared" si="0"/>
        <v>84416.7</v>
      </c>
      <c r="H27" s="421">
        <v>2160</v>
      </c>
      <c r="I27" s="18">
        <v>2160</v>
      </c>
    </row>
    <row r="28" spans="1:9" ht="26.25">
      <c r="A28" s="461" t="s">
        <v>515</v>
      </c>
      <c r="B28" s="67" t="s">
        <v>152</v>
      </c>
      <c r="C28" s="59" t="s">
        <v>849</v>
      </c>
      <c r="D28" s="77">
        <v>5222100</v>
      </c>
      <c r="E28" s="258">
        <v>31646.7</v>
      </c>
      <c r="F28" s="256"/>
      <c r="G28" s="257">
        <f aca="true" t="shared" si="1" ref="G28:G34">SUM(E28:F28)</f>
        <v>31646.7</v>
      </c>
      <c r="H28" s="255"/>
      <c r="I28" s="257"/>
    </row>
    <row r="29" spans="1:9" ht="15.75">
      <c r="A29" s="459" t="s">
        <v>1084</v>
      </c>
      <c r="B29" s="67" t="s">
        <v>152</v>
      </c>
      <c r="C29" s="59" t="s">
        <v>849</v>
      </c>
      <c r="D29" s="77">
        <v>5222100</v>
      </c>
      <c r="E29" s="255">
        <v>52770</v>
      </c>
      <c r="F29" s="256"/>
      <c r="G29" s="257">
        <f t="shared" si="1"/>
        <v>52770</v>
      </c>
      <c r="H29" s="255">
        <v>2160</v>
      </c>
      <c r="I29" s="19">
        <v>2160</v>
      </c>
    </row>
    <row r="30" spans="1:9" ht="15.75">
      <c r="A30" s="460" t="s">
        <v>9</v>
      </c>
      <c r="B30" s="67" t="s">
        <v>152</v>
      </c>
      <c r="C30" s="59" t="s">
        <v>849</v>
      </c>
      <c r="D30" s="77">
        <v>5222706</v>
      </c>
      <c r="E30" s="258">
        <f>SUM('Анал.табл.'!G150)</f>
        <v>0</v>
      </c>
      <c r="F30" s="256"/>
      <c r="G30" s="257">
        <f t="shared" si="1"/>
        <v>0</v>
      </c>
      <c r="H30" s="255"/>
      <c r="I30" s="257"/>
    </row>
    <row r="31" spans="1:9" ht="15.75">
      <c r="A31" s="458" t="s">
        <v>544</v>
      </c>
      <c r="B31" s="68" t="s">
        <v>152</v>
      </c>
      <c r="C31" s="61" t="s">
        <v>850</v>
      </c>
      <c r="D31" s="74"/>
      <c r="E31" s="446">
        <f>SUM(E32)</f>
        <v>49596.4</v>
      </c>
      <c r="F31" s="256"/>
      <c r="G31" s="257">
        <f t="shared" si="1"/>
        <v>49596.4</v>
      </c>
      <c r="H31" s="446">
        <f aca="true" t="shared" si="2" ref="H31:I33">SUM(H32)</f>
        <v>6678.7</v>
      </c>
      <c r="I31" s="447">
        <f t="shared" si="2"/>
        <v>8633</v>
      </c>
    </row>
    <row r="32" spans="1:9" ht="15.75">
      <c r="A32" s="459" t="s">
        <v>600</v>
      </c>
      <c r="B32" s="67" t="s">
        <v>152</v>
      </c>
      <c r="C32" s="59" t="s">
        <v>850</v>
      </c>
      <c r="D32" s="77">
        <v>5220000</v>
      </c>
      <c r="E32" s="258">
        <f>SUM(E33)</f>
        <v>49596.4</v>
      </c>
      <c r="F32" s="256"/>
      <c r="G32" s="257">
        <f t="shared" si="1"/>
        <v>49596.4</v>
      </c>
      <c r="H32" s="258">
        <f t="shared" si="2"/>
        <v>6678.7</v>
      </c>
      <c r="I32" s="257">
        <f t="shared" si="2"/>
        <v>8633</v>
      </c>
    </row>
    <row r="33" spans="1:9" ht="26.25">
      <c r="A33" s="459" t="s">
        <v>559</v>
      </c>
      <c r="B33" s="67" t="s">
        <v>152</v>
      </c>
      <c r="C33" s="59" t="s">
        <v>850</v>
      </c>
      <c r="D33" s="77">
        <v>5226100</v>
      </c>
      <c r="E33" s="258">
        <f>SUM(E34)</f>
        <v>49596.4</v>
      </c>
      <c r="F33" s="256"/>
      <c r="G33" s="257">
        <f t="shared" si="1"/>
        <v>49596.4</v>
      </c>
      <c r="H33" s="258">
        <f t="shared" si="2"/>
        <v>6678.7</v>
      </c>
      <c r="I33" s="257">
        <f t="shared" si="2"/>
        <v>8633</v>
      </c>
    </row>
    <row r="34" spans="1:9" ht="15.75">
      <c r="A34" s="459" t="s">
        <v>560</v>
      </c>
      <c r="B34" s="67" t="s">
        <v>152</v>
      </c>
      <c r="C34" s="59" t="s">
        <v>850</v>
      </c>
      <c r="D34" s="77">
        <v>5226105</v>
      </c>
      <c r="E34" s="255">
        <v>49596.4</v>
      </c>
      <c r="F34" s="256"/>
      <c r="G34" s="257">
        <f t="shared" si="1"/>
        <v>49596.4</v>
      </c>
      <c r="H34" s="258">
        <v>6678.7</v>
      </c>
      <c r="I34" s="257">
        <v>8633</v>
      </c>
    </row>
    <row r="35" spans="1:9" ht="15.75">
      <c r="A35" s="458" t="s">
        <v>598</v>
      </c>
      <c r="B35" s="68" t="s">
        <v>168</v>
      </c>
      <c r="C35" s="61"/>
      <c r="D35" s="74"/>
      <c r="E35" s="393">
        <f>SUM(E36+E43+E51+E54)</f>
        <v>158339.90000000002</v>
      </c>
      <c r="F35" s="394">
        <f>SUM(F36+F43+F51+F54)</f>
        <v>796.5</v>
      </c>
      <c r="G35" s="18">
        <f>SUM(G36+G43+G51+G54)</f>
        <v>159136.40000000002</v>
      </c>
      <c r="H35" s="421">
        <f>SUM(H36+H43+H51+H54)</f>
        <v>144943.6</v>
      </c>
      <c r="I35" s="18">
        <f>SUM(I36+I43+I51+I54)</f>
        <v>145181.9</v>
      </c>
    </row>
    <row r="36" spans="1:9" ht="15.75">
      <c r="A36" s="458" t="s">
        <v>548</v>
      </c>
      <c r="B36" s="68" t="s">
        <v>168</v>
      </c>
      <c r="C36" s="61" t="s">
        <v>847</v>
      </c>
      <c r="D36" s="74"/>
      <c r="E36" s="394">
        <f>SUM(E37+E42)</f>
        <v>141675.7</v>
      </c>
      <c r="F36" s="394">
        <f>SUM(F37+F42)</f>
        <v>796.5</v>
      </c>
      <c r="G36" s="394">
        <f>SUM(G37+G42)</f>
        <v>142472.2</v>
      </c>
      <c r="H36" s="446">
        <v>16732.4</v>
      </c>
      <c r="I36" s="420">
        <v>16732.4</v>
      </c>
    </row>
    <row r="37" spans="1:9" ht="15.75">
      <c r="A37" s="459" t="s">
        <v>600</v>
      </c>
      <c r="B37" s="67" t="s">
        <v>168</v>
      </c>
      <c r="C37" s="59" t="s">
        <v>847</v>
      </c>
      <c r="D37" s="74"/>
      <c r="E37" s="448">
        <f>SUM(E39+E38)</f>
        <v>141675.7</v>
      </c>
      <c r="F37" s="256">
        <f>SUM(F39+F38)</f>
        <v>0</v>
      </c>
      <c r="G37" s="257">
        <f>SUM(G39+G38)</f>
        <v>141675.7</v>
      </c>
      <c r="H37" s="446">
        <v>16732.4</v>
      </c>
      <c r="I37" s="420">
        <v>16732.4</v>
      </c>
    </row>
    <row r="38" spans="1:9" ht="26.25">
      <c r="A38" s="461" t="s">
        <v>1095</v>
      </c>
      <c r="B38" s="67" t="s">
        <v>168</v>
      </c>
      <c r="C38" s="59" t="s">
        <v>847</v>
      </c>
      <c r="D38" s="77">
        <v>5224400</v>
      </c>
      <c r="E38" s="258">
        <v>90549.7</v>
      </c>
      <c r="F38" s="256"/>
      <c r="G38" s="257">
        <f aca="true" t="shared" si="3" ref="G38:G47">SUM(E38:F38)</f>
        <v>90549.7</v>
      </c>
      <c r="H38" s="255"/>
      <c r="I38" s="257"/>
    </row>
    <row r="39" spans="1:9" ht="15.75">
      <c r="A39" s="459" t="s">
        <v>601</v>
      </c>
      <c r="B39" s="67" t="s">
        <v>168</v>
      </c>
      <c r="C39" s="59" t="s">
        <v>847</v>
      </c>
      <c r="D39" s="77">
        <v>5225600</v>
      </c>
      <c r="E39" s="403">
        <f>SUM(E40+E41)</f>
        <v>51126</v>
      </c>
      <c r="F39" s="427">
        <f>SUM(F40+F41)</f>
        <v>0</v>
      </c>
      <c r="G39" s="257">
        <f t="shared" si="3"/>
        <v>51126</v>
      </c>
      <c r="H39" s="258">
        <v>16732.4</v>
      </c>
      <c r="I39" s="257">
        <v>16732.4</v>
      </c>
    </row>
    <row r="40" spans="1:9" ht="15.75">
      <c r="A40" s="459" t="s">
        <v>568</v>
      </c>
      <c r="B40" s="67" t="s">
        <v>168</v>
      </c>
      <c r="C40" s="59" t="s">
        <v>847</v>
      </c>
      <c r="D40" s="77">
        <v>5225603</v>
      </c>
      <c r="E40" s="255">
        <v>29826</v>
      </c>
      <c r="F40" s="256"/>
      <c r="G40" s="257">
        <f t="shared" si="3"/>
        <v>29826</v>
      </c>
      <c r="H40" s="258">
        <v>16732.4</v>
      </c>
      <c r="I40" s="257">
        <v>16732.4</v>
      </c>
    </row>
    <row r="41" spans="1:9" ht="26.25">
      <c r="A41" s="459" t="s">
        <v>298</v>
      </c>
      <c r="B41" s="67" t="s">
        <v>168</v>
      </c>
      <c r="C41" s="59" t="s">
        <v>847</v>
      </c>
      <c r="D41" s="77">
        <v>5225602</v>
      </c>
      <c r="E41" s="258">
        <v>21300</v>
      </c>
      <c r="F41" s="256"/>
      <c r="G41" s="257">
        <f t="shared" si="3"/>
        <v>21300</v>
      </c>
      <c r="H41" s="255"/>
      <c r="I41" s="257"/>
    </row>
    <row r="42" spans="1:9" ht="26.25">
      <c r="A42" s="459" t="s">
        <v>842</v>
      </c>
      <c r="B42" s="67" t="s">
        <v>168</v>
      </c>
      <c r="C42" s="59" t="s">
        <v>847</v>
      </c>
      <c r="D42" s="77">
        <v>4200100</v>
      </c>
      <c r="E42" s="258"/>
      <c r="F42" s="256">
        <v>796.5</v>
      </c>
      <c r="G42" s="257">
        <f t="shared" si="3"/>
        <v>796.5</v>
      </c>
      <c r="H42" s="255"/>
      <c r="I42" s="257"/>
    </row>
    <row r="43" spans="1:9" ht="15.75">
      <c r="A43" s="458" t="s">
        <v>137</v>
      </c>
      <c r="B43" s="68" t="s">
        <v>168</v>
      </c>
      <c r="C43" s="61" t="s">
        <v>849</v>
      </c>
      <c r="D43" s="74"/>
      <c r="E43" s="421">
        <f>SUM(E44)</f>
        <v>10462</v>
      </c>
      <c r="F43" s="256">
        <f>F44+F50</f>
        <v>0</v>
      </c>
      <c r="G43" s="420">
        <f>SUM(E43:F43)</f>
        <v>10462</v>
      </c>
      <c r="H43" s="446">
        <v>118965</v>
      </c>
      <c r="I43" s="420">
        <v>118965</v>
      </c>
    </row>
    <row r="44" spans="1:9" ht="15.75">
      <c r="A44" s="459" t="s">
        <v>600</v>
      </c>
      <c r="B44" s="67" t="s">
        <v>168</v>
      </c>
      <c r="C44" s="59" t="s">
        <v>849</v>
      </c>
      <c r="D44" s="77">
        <v>5220000</v>
      </c>
      <c r="E44" s="258">
        <v>10462</v>
      </c>
      <c r="F44" s="256"/>
      <c r="G44" s="257">
        <f>SUM(E44:F44)</f>
        <v>10462</v>
      </c>
      <c r="H44" s="258">
        <v>118965</v>
      </c>
      <c r="I44" s="257">
        <v>118965</v>
      </c>
    </row>
    <row r="45" spans="1:9" ht="15.75">
      <c r="A45" s="459" t="s">
        <v>601</v>
      </c>
      <c r="B45" s="67" t="s">
        <v>168</v>
      </c>
      <c r="C45" s="59" t="s">
        <v>849</v>
      </c>
      <c r="D45" s="77">
        <v>5225600</v>
      </c>
      <c r="E45" s="258">
        <f>SUM(E46:E47)</f>
        <v>7720.8</v>
      </c>
      <c r="F45" s="256"/>
      <c r="G45" s="257">
        <f t="shared" si="3"/>
        <v>7720.8</v>
      </c>
      <c r="H45" s="258">
        <v>118965</v>
      </c>
      <c r="I45" s="257">
        <v>118965</v>
      </c>
    </row>
    <row r="46" spans="1:9" ht="26.25">
      <c r="A46" s="459" t="s">
        <v>298</v>
      </c>
      <c r="B46" s="67" t="s">
        <v>168</v>
      </c>
      <c r="C46" s="59" t="s">
        <v>849</v>
      </c>
      <c r="D46" s="77">
        <v>5225602</v>
      </c>
      <c r="E46" s="255">
        <v>6260.8</v>
      </c>
      <c r="F46" s="256"/>
      <c r="G46" s="257">
        <f t="shared" si="3"/>
        <v>6260.8</v>
      </c>
      <c r="H46" s="255"/>
      <c r="I46" s="257"/>
    </row>
    <row r="47" spans="1:9" ht="15.75">
      <c r="A47" s="459" t="s">
        <v>576</v>
      </c>
      <c r="B47" s="67" t="s">
        <v>168</v>
      </c>
      <c r="C47" s="59" t="s">
        <v>849</v>
      </c>
      <c r="D47" s="77">
        <v>5225601</v>
      </c>
      <c r="E47" s="255">
        <v>1460</v>
      </c>
      <c r="F47" s="256"/>
      <c r="G47" s="257">
        <f t="shared" si="3"/>
        <v>1460</v>
      </c>
      <c r="H47" s="255"/>
      <c r="I47" s="257"/>
    </row>
    <row r="48" spans="1:9" ht="26.25">
      <c r="A48" s="461" t="s">
        <v>866</v>
      </c>
      <c r="B48" s="67" t="s">
        <v>168</v>
      </c>
      <c r="C48" s="59" t="s">
        <v>849</v>
      </c>
      <c r="D48" s="77">
        <v>5222600</v>
      </c>
      <c r="E48" s="258">
        <f>'Анал.табл.'!U238</f>
        <v>2741.2</v>
      </c>
      <c r="F48" s="256"/>
      <c r="G48" s="257">
        <f>E48+F48</f>
        <v>2741.2</v>
      </c>
      <c r="H48" s="255"/>
      <c r="I48" s="257"/>
    </row>
    <row r="49" spans="1:9" ht="26.25">
      <c r="A49" s="460" t="s">
        <v>18</v>
      </c>
      <c r="B49" s="67" t="s">
        <v>168</v>
      </c>
      <c r="C49" s="59" t="s">
        <v>849</v>
      </c>
      <c r="D49" s="77">
        <v>5222601</v>
      </c>
      <c r="E49" s="255">
        <v>0</v>
      </c>
      <c r="F49" s="256">
        <v>0</v>
      </c>
      <c r="G49" s="257">
        <f>SUM(E49:F49)</f>
        <v>0</v>
      </c>
      <c r="H49" s="255"/>
      <c r="I49" s="257"/>
    </row>
    <row r="50" spans="1:9" ht="26.25">
      <c r="A50" s="462" t="s">
        <v>639</v>
      </c>
      <c r="B50" s="67" t="s">
        <v>168</v>
      </c>
      <c r="C50" s="59" t="s">
        <v>849</v>
      </c>
      <c r="D50" s="344" t="s">
        <v>723</v>
      </c>
      <c r="E50" s="255">
        <v>738</v>
      </c>
      <c r="F50" s="256"/>
      <c r="G50" s="257">
        <f>SUM(E50:F50)</f>
        <v>738</v>
      </c>
      <c r="H50" s="255"/>
      <c r="I50" s="257"/>
    </row>
    <row r="51" spans="1:9" ht="15.75">
      <c r="A51" s="456" t="s">
        <v>242</v>
      </c>
      <c r="B51" s="68" t="s">
        <v>168</v>
      </c>
      <c r="C51" s="61" t="s">
        <v>168</v>
      </c>
      <c r="D51" s="74"/>
      <c r="E51" s="421">
        <f>SUM(E52)</f>
        <v>6202.2</v>
      </c>
      <c r="F51" s="256"/>
      <c r="G51" s="420">
        <f>SUM(E51:F51)</f>
        <v>6202.2</v>
      </c>
      <c r="H51" s="421">
        <v>6202.2</v>
      </c>
      <c r="I51" s="18">
        <v>6202.2</v>
      </c>
    </row>
    <row r="52" spans="1:9" ht="39">
      <c r="A52" s="459" t="s">
        <v>1085</v>
      </c>
      <c r="B52" s="67" t="s">
        <v>168</v>
      </c>
      <c r="C52" s="59" t="s">
        <v>168</v>
      </c>
      <c r="D52" s="77">
        <v>5210100</v>
      </c>
      <c r="E52" s="255">
        <f>SUM(E53)</f>
        <v>6202.2</v>
      </c>
      <c r="F52" s="256"/>
      <c r="G52" s="257">
        <f>SUM(E52:F52)</f>
        <v>6202.2</v>
      </c>
      <c r="H52" s="255">
        <v>6202.2</v>
      </c>
      <c r="I52" s="19">
        <v>6202.2</v>
      </c>
    </row>
    <row r="53" spans="1:9" ht="26.25">
      <c r="A53" s="459" t="s">
        <v>1086</v>
      </c>
      <c r="B53" s="67" t="s">
        <v>168</v>
      </c>
      <c r="C53" s="59" t="s">
        <v>168</v>
      </c>
      <c r="D53" s="77">
        <v>5210104</v>
      </c>
      <c r="E53" s="255">
        <v>6202.2</v>
      </c>
      <c r="F53" s="249"/>
      <c r="G53" s="257">
        <f>SUM(E53:F53)</f>
        <v>6202.2</v>
      </c>
      <c r="H53" s="255">
        <v>6202.2</v>
      </c>
      <c r="I53" s="19">
        <v>6202.2</v>
      </c>
    </row>
    <row r="54" spans="1:9" ht="15.75">
      <c r="A54" s="458" t="s">
        <v>599</v>
      </c>
      <c r="B54" s="68" t="s">
        <v>168</v>
      </c>
      <c r="C54" s="61" t="s">
        <v>151</v>
      </c>
      <c r="D54" s="74"/>
      <c r="E54" s="419"/>
      <c r="F54" s="249"/>
      <c r="G54" s="416"/>
      <c r="H54" s="421">
        <f aca="true" t="shared" si="4" ref="H54:I56">SUM(H55)</f>
        <v>3044</v>
      </c>
      <c r="I54" s="445">
        <f t="shared" si="4"/>
        <v>3282.3</v>
      </c>
    </row>
    <row r="55" spans="1:9" ht="15.75">
      <c r="A55" s="459" t="s">
        <v>600</v>
      </c>
      <c r="B55" s="67" t="s">
        <v>168</v>
      </c>
      <c r="C55" s="59" t="s">
        <v>151</v>
      </c>
      <c r="D55" s="77">
        <v>5220000</v>
      </c>
      <c r="E55" s="419"/>
      <c r="F55" s="249"/>
      <c r="G55" s="416"/>
      <c r="H55" s="255">
        <f t="shared" si="4"/>
        <v>3044</v>
      </c>
      <c r="I55" s="449">
        <f t="shared" si="4"/>
        <v>3282.3</v>
      </c>
    </row>
    <row r="56" spans="1:9" ht="15.75">
      <c r="A56" s="459" t="s">
        <v>601</v>
      </c>
      <c r="B56" s="67" t="s">
        <v>168</v>
      </c>
      <c r="C56" s="59" t="s">
        <v>151</v>
      </c>
      <c r="D56" s="77">
        <v>5225600</v>
      </c>
      <c r="E56" s="419"/>
      <c r="F56" s="249"/>
      <c r="G56" s="416"/>
      <c r="H56" s="255">
        <f t="shared" si="4"/>
        <v>3044</v>
      </c>
      <c r="I56" s="449">
        <f t="shared" si="4"/>
        <v>3282.3</v>
      </c>
    </row>
    <row r="57" spans="1:9" ht="15.75">
      <c r="A57" s="459" t="s">
        <v>576</v>
      </c>
      <c r="B57" s="67" t="s">
        <v>168</v>
      </c>
      <c r="C57" s="59" t="s">
        <v>151</v>
      </c>
      <c r="D57" s="77">
        <v>5225601</v>
      </c>
      <c r="E57" s="419"/>
      <c r="F57" s="249"/>
      <c r="G57" s="416"/>
      <c r="H57" s="255">
        <v>3044</v>
      </c>
      <c r="I57" s="449">
        <v>3282.3</v>
      </c>
    </row>
    <row r="58" spans="1:9" ht="15.75">
      <c r="A58" s="458" t="s">
        <v>603</v>
      </c>
      <c r="B58" s="68" t="s">
        <v>167</v>
      </c>
      <c r="C58" s="61"/>
      <c r="D58" s="74"/>
      <c r="E58" s="421">
        <f>SUM(E59)</f>
        <v>146476.40000000002</v>
      </c>
      <c r="F58" s="250">
        <f>SUM(F59)</f>
        <v>0</v>
      </c>
      <c r="G58" s="420">
        <f aca="true" t="shared" si="5" ref="G58:G76">SUM(E58:F58)</f>
        <v>146476.40000000002</v>
      </c>
      <c r="H58" s="255"/>
      <c r="I58" s="435"/>
    </row>
    <row r="59" spans="1:9" ht="15.75">
      <c r="A59" s="458" t="s">
        <v>634</v>
      </c>
      <c r="B59" s="68" t="s">
        <v>167</v>
      </c>
      <c r="C59" s="61" t="s">
        <v>847</v>
      </c>
      <c r="D59" s="74"/>
      <c r="E59" s="421">
        <f>SUM(E60+E64)</f>
        <v>146476.40000000002</v>
      </c>
      <c r="F59" s="250">
        <f>SUM(F60)</f>
        <v>0</v>
      </c>
      <c r="G59" s="420">
        <f>SUM(E59:F59)</f>
        <v>146476.40000000002</v>
      </c>
      <c r="H59" s="255"/>
      <c r="I59" s="435"/>
    </row>
    <row r="60" spans="1:9" ht="15.75">
      <c r="A60" s="459" t="s">
        <v>600</v>
      </c>
      <c r="B60" s="67" t="s">
        <v>167</v>
      </c>
      <c r="C60" s="59" t="s">
        <v>847</v>
      </c>
      <c r="D60" s="77">
        <v>5220000</v>
      </c>
      <c r="E60" s="255">
        <f>SUM(E61)</f>
        <v>89547.6</v>
      </c>
      <c r="F60" s="256">
        <f>SUM(F61+F64)</f>
        <v>0</v>
      </c>
      <c r="G60" s="257">
        <f t="shared" si="5"/>
        <v>89547.6</v>
      </c>
      <c r="H60" s="255"/>
      <c r="I60" s="435"/>
    </row>
    <row r="61" spans="1:9" ht="15.75">
      <c r="A61" s="459" t="s">
        <v>570</v>
      </c>
      <c r="B61" s="67" t="s">
        <v>167</v>
      </c>
      <c r="C61" s="59" t="s">
        <v>847</v>
      </c>
      <c r="D61" s="77">
        <v>5222800</v>
      </c>
      <c r="E61" s="255">
        <f>SUM(E62:E63)</f>
        <v>89547.6</v>
      </c>
      <c r="F61" s="256">
        <f>SUM(F63+F62)</f>
        <v>0</v>
      </c>
      <c r="G61" s="257">
        <f t="shared" si="5"/>
        <v>89547.6</v>
      </c>
      <c r="H61" s="255"/>
      <c r="I61" s="435"/>
    </row>
    <row r="62" spans="1:9" ht="15.75">
      <c r="A62" s="459" t="s">
        <v>572</v>
      </c>
      <c r="B62" s="67" t="s">
        <v>167</v>
      </c>
      <c r="C62" s="59" t="s">
        <v>847</v>
      </c>
      <c r="D62" s="77">
        <v>5222806</v>
      </c>
      <c r="E62" s="255">
        <v>1877.6</v>
      </c>
      <c r="F62" s="256"/>
      <c r="G62" s="257">
        <f t="shared" si="5"/>
        <v>1877.6</v>
      </c>
      <c r="H62" s="255"/>
      <c r="I62" s="435"/>
    </row>
    <row r="63" spans="1:9" ht="26.25">
      <c r="A63" s="459" t="s">
        <v>574</v>
      </c>
      <c r="B63" s="67" t="s">
        <v>167</v>
      </c>
      <c r="C63" s="59" t="s">
        <v>847</v>
      </c>
      <c r="D63" s="77">
        <v>5222811</v>
      </c>
      <c r="E63" s="255">
        <v>87670</v>
      </c>
      <c r="F63" s="256"/>
      <c r="G63" s="257">
        <f t="shared" si="5"/>
        <v>87670</v>
      </c>
      <c r="H63" s="255"/>
      <c r="I63" s="435"/>
    </row>
    <row r="64" spans="1:9" ht="26.25">
      <c r="A64" s="461" t="s">
        <v>866</v>
      </c>
      <c r="B64" s="67" t="s">
        <v>167</v>
      </c>
      <c r="C64" s="59" t="s">
        <v>847</v>
      </c>
      <c r="D64" s="77">
        <v>5222600</v>
      </c>
      <c r="E64" s="258">
        <f>SUM(E65)</f>
        <v>56928.8</v>
      </c>
      <c r="F64" s="256"/>
      <c r="G64" s="257">
        <f t="shared" si="5"/>
        <v>56928.8</v>
      </c>
      <c r="H64" s="255"/>
      <c r="I64" s="435"/>
    </row>
    <row r="65" spans="1:9" ht="26.25">
      <c r="A65" s="460" t="s">
        <v>681</v>
      </c>
      <c r="B65" s="67" t="s">
        <v>167</v>
      </c>
      <c r="C65" s="59" t="s">
        <v>847</v>
      </c>
      <c r="D65" s="77">
        <v>5222603</v>
      </c>
      <c r="E65" s="258">
        <v>56928.8</v>
      </c>
      <c r="F65" s="256"/>
      <c r="G65" s="257">
        <f t="shared" si="5"/>
        <v>56928.8</v>
      </c>
      <c r="H65" s="255"/>
      <c r="I65" s="435"/>
    </row>
    <row r="66" spans="1:9" ht="15.75">
      <c r="A66" s="458" t="s">
        <v>299</v>
      </c>
      <c r="B66" s="68" t="s">
        <v>151</v>
      </c>
      <c r="C66" s="61"/>
      <c r="D66" s="74"/>
      <c r="E66" s="421">
        <f>SUM(E67)</f>
        <v>84353</v>
      </c>
      <c r="F66" s="256"/>
      <c r="G66" s="420">
        <f t="shared" si="5"/>
        <v>84353</v>
      </c>
      <c r="H66" s="421">
        <f>SUM(H67)</f>
        <v>83885</v>
      </c>
      <c r="I66" s="257"/>
    </row>
    <row r="67" spans="1:9" ht="15.75">
      <c r="A67" s="458" t="s">
        <v>760</v>
      </c>
      <c r="B67" s="68" t="s">
        <v>151</v>
      </c>
      <c r="C67" s="61" t="s">
        <v>151</v>
      </c>
      <c r="D67" s="74"/>
      <c r="E67" s="421">
        <f>SUM(E68)</f>
        <v>84353</v>
      </c>
      <c r="F67" s="256"/>
      <c r="G67" s="420">
        <f t="shared" si="5"/>
        <v>84353</v>
      </c>
      <c r="H67" s="421">
        <f>SUM(H68)</f>
        <v>83885</v>
      </c>
      <c r="I67" s="257"/>
    </row>
    <row r="68" spans="1:9" ht="15.75">
      <c r="A68" s="459" t="s">
        <v>600</v>
      </c>
      <c r="B68" s="67" t="s">
        <v>151</v>
      </c>
      <c r="C68" s="59" t="s">
        <v>151</v>
      </c>
      <c r="D68" s="77">
        <v>5220000</v>
      </c>
      <c r="E68" s="255">
        <f>SUM(E69)</f>
        <v>84353</v>
      </c>
      <c r="F68" s="256"/>
      <c r="G68" s="257">
        <f t="shared" si="5"/>
        <v>84353</v>
      </c>
      <c r="H68" s="255">
        <f>SUM(H69)</f>
        <v>83885</v>
      </c>
      <c r="I68" s="257"/>
    </row>
    <row r="69" spans="1:9" ht="15.75">
      <c r="A69" s="459" t="s">
        <v>575</v>
      </c>
      <c r="B69" s="67" t="s">
        <v>151</v>
      </c>
      <c r="C69" s="59" t="s">
        <v>151</v>
      </c>
      <c r="D69" s="77">
        <v>5225800</v>
      </c>
      <c r="E69" s="255">
        <f>SUM(E70)</f>
        <v>84353</v>
      </c>
      <c r="F69" s="256"/>
      <c r="G69" s="257">
        <f t="shared" si="5"/>
        <v>84353</v>
      </c>
      <c r="H69" s="255">
        <f>SUM(H70)</f>
        <v>83885</v>
      </c>
      <c r="I69" s="257"/>
    </row>
    <row r="70" spans="1:9" ht="15.75">
      <c r="A70" s="459" t="s">
        <v>577</v>
      </c>
      <c r="B70" s="67" t="s">
        <v>151</v>
      </c>
      <c r="C70" s="59" t="s">
        <v>151</v>
      </c>
      <c r="D70" s="77">
        <v>5225804</v>
      </c>
      <c r="E70" s="255">
        <v>84353</v>
      </c>
      <c r="F70" s="256"/>
      <c r="G70" s="257">
        <f t="shared" si="5"/>
        <v>84353</v>
      </c>
      <c r="H70" s="255">
        <v>83885</v>
      </c>
      <c r="I70" s="257"/>
    </row>
    <row r="71" spans="1:9" ht="15.75">
      <c r="A71" s="463" t="s">
        <v>638</v>
      </c>
      <c r="B71" s="187" t="s">
        <v>268</v>
      </c>
      <c r="C71" s="188" t="s">
        <v>850</v>
      </c>
      <c r="D71" s="74"/>
      <c r="E71" s="250">
        <f>SUM(E72)</f>
        <v>459.9</v>
      </c>
      <c r="F71" s="250">
        <f>SUM(F72)</f>
        <v>0</v>
      </c>
      <c r="G71" s="420">
        <f t="shared" si="5"/>
        <v>459.9</v>
      </c>
      <c r="H71" s="255"/>
      <c r="I71" s="257"/>
    </row>
    <row r="72" spans="1:9" ht="31.5" customHeight="1">
      <c r="A72" s="457" t="s">
        <v>462</v>
      </c>
      <c r="B72" s="67" t="s">
        <v>268</v>
      </c>
      <c r="C72" s="59" t="s">
        <v>850</v>
      </c>
      <c r="D72" s="77">
        <v>1040200</v>
      </c>
      <c r="E72" s="255">
        <v>459.9</v>
      </c>
      <c r="F72" s="256"/>
      <c r="G72" s="257">
        <f t="shared" si="5"/>
        <v>459.9</v>
      </c>
      <c r="H72" s="255"/>
      <c r="I72" s="257"/>
    </row>
    <row r="73" spans="1:9" ht="15.75">
      <c r="A73" s="458" t="s">
        <v>301</v>
      </c>
      <c r="B73" s="90">
        <v>11</v>
      </c>
      <c r="C73" s="62"/>
      <c r="D73" s="74"/>
      <c r="E73" s="421">
        <f>SUM(E74)</f>
        <v>15366</v>
      </c>
      <c r="F73" s="256"/>
      <c r="G73" s="420">
        <f t="shared" si="5"/>
        <v>15366</v>
      </c>
      <c r="H73" s="446">
        <v>10757.1</v>
      </c>
      <c r="I73" s="420">
        <v>10625</v>
      </c>
    </row>
    <row r="74" spans="1:9" ht="15.75">
      <c r="A74" s="458" t="s">
        <v>477</v>
      </c>
      <c r="B74" s="68">
        <v>11</v>
      </c>
      <c r="C74" s="61" t="s">
        <v>849</v>
      </c>
      <c r="D74" s="74"/>
      <c r="E74" s="421">
        <f>SUM(E75)</f>
        <v>15366</v>
      </c>
      <c r="F74" s="256"/>
      <c r="G74" s="420">
        <f t="shared" si="5"/>
        <v>15366</v>
      </c>
      <c r="H74" s="446">
        <v>10757.1</v>
      </c>
      <c r="I74" s="420">
        <v>10625</v>
      </c>
    </row>
    <row r="75" spans="1:9" ht="15.75">
      <c r="A75" s="459" t="s">
        <v>600</v>
      </c>
      <c r="B75" s="67">
        <v>11</v>
      </c>
      <c r="C75" s="59" t="s">
        <v>849</v>
      </c>
      <c r="D75" s="77">
        <v>5220000</v>
      </c>
      <c r="E75" s="255">
        <f>SUM(E76)</f>
        <v>15366</v>
      </c>
      <c r="F75" s="256"/>
      <c r="G75" s="257">
        <f t="shared" si="5"/>
        <v>15366</v>
      </c>
      <c r="H75" s="258">
        <v>10757.1</v>
      </c>
      <c r="I75" s="257">
        <v>10625</v>
      </c>
    </row>
    <row r="76" spans="1:9" ht="27" thickBot="1">
      <c r="A76" s="464" t="s">
        <v>639</v>
      </c>
      <c r="B76" s="75">
        <v>11</v>
      </c>
      <c r="C76" s="63" t="s">
        <v>849</v>
      </c>
      <c r="D76" s="76">
        <v>5223500</v>
      </c>
      <c r="E76" s="440">
        <v>15366</v>
      </c>
      <c r="F76" s="441"/>
      <c r="G76" s="442">
        <f t="shared" si="5"/>
        <v>15366</v>
      </c>
      <c r="H76" s="450">
        <v>10757.1</v>
      </c>
      <c r="I76" s="442">
        <v>10625</v>
      </c>
    </row>
    <row r="77" spans="1:7" ht="10.5" customHeight="1">
      <c r="A77" s="25"/>
      <c r="B77" s="25"/>
      <c r="C77" s="25"/>
      <c r="D77" s="25"/>
      <c r="E77" s="39"/>
      <c r="F77" s="39"/>
      <c r="G77" s="39"/>
    </row>
    <row r="78" spans="1:7" ht="15.75">
      <c r="A78" s="25"/>
      <c r="B78" s="25"/>
      <c r="C78" s="25"/>
      <c r="D78" s="25"/>
      <c r="E78" s="39"/>
      <c r="F78" s="39"/>
      <c r="G78" s="39"/>
    </row>
    <row r="79" spans="1:7" ht="15.75">
      <c r="A79" s="25"/>
      <c r="B79" s="25"/>
      <c r="C79" s="25"/>
      <c r="D79" s="25"/>
      <c r="E79" s="39"/>
      <c r="F79" s="39"/>
      <c r="G79" s="39"/>
    </row>
    <row r="80" spans="1:7" ht="15.75">
      <c r="A80" s="25"/>
      <c r="B80" s="25"/>
      <c r="C80" s="25"/>
      <c r="D80" s="25"/>
      <c r="E80" s="39"/>
      <c r="F80" s="39"/>
      <c r="G80" s="39"/>
    </row>
    <row r="81" spans="1:7" ht="15.75">
      <c r="A81" s="25"/>
      <c r="B81" s="25"/>
      <c r="C81" s="25"/>
      <c r="D81" s="25"/>
      <c r="E81" s="39"/>
      <c r="F81" s="39"/>
      <c r="G81" s="39"/>
    </row>
    <row r="82" spans="1:7" ht="15.75">
      <c r="A82" s="25"/>
      <c r="B82" s="25"/>
      <c r="C82" s="25"/>
      <c r="D82" s="25"/>
      <c r="E82" s="39"/>
      <c r="F82" s="39"/>
      <c r="G82" s="39"/>
    </row>
    <row r="83" spans="1:7" ht="15.75">
      <c r="A83" s="25"/>
      <c r="B83" s="25"/>
      <c r="C83" s="25"/>
      <c r="D83" s="25"/>
      <c r="E83" s="39"/>
      <c r="F83" s="39"/>
      <c r="G83" s="39"/>
    </row>
    <row r="84" spans="1:7" ht="15.75">
      <c r="A84" s="25"/>
      <c r="B84" s="25"/>
      <c r="C84" s="25"/>
      <c r="D84" s="25"/>
      <c r="E84" s="39"/>
      <c r="F84" s="39"/>
      <c r="G84" s="39"/>
    </row>
    <row r="85" spans="1:7" ht="15.75">
      <c r="A85" s="25"/>
      <c r="B85" s="25"/>
      <c r="C85" s="25"/>
      <c r="D85" s="25"/>
      <c r="E85" s="39"/>
      <c r="F85" s="39"/>
      <c r="G85" s="39"/>
    </row>
    <row r="86" spans="1:7" ht="15.75">
      <c r="A86" s="25"/>
      <c r="B86" s="25"/>
      <c r="C86" s="25"/>
      <c r="D86" s="25"/>
      <c r="E86" s="39"/>
      <c r="F86" s="39"/>
      <c r="G86" s="39"/>
    </row>
    <row r="87" spans="1:7" ht="15.75">
      <c r="A87" s="25"/>
      <c r="B87" s="25"/>
      <c r="C87" s="25"/>
      <c r="D87" s="25"/>
      <c r="E87" s="39"/>
      <c r="F87" s="39"/>
      <c r="G87" s="39"/>
    </row>
    <row r="88" spans="1:7" ht="15.75">
      <c r="A88" s="25"/>
      <c r="B88" s="25"/>
      <c r="C88" s="25"/>
      <c r="D88" s="25"/>
      <c r="E88" s="39"/>
      <c r="F88" s="39"/>
      <c r="G88" s="39"/>
    </row>
    <row r="89" spans="1:7" ht="15.75">
      <c r="A89" s="25"/>
      <c r="B89" s="25"/>
      <c r="C89" s="25"/>
      <c r="D89" s="25"/>
      <c r="E89" s="39"/>
      <c r="F89" s="39"/>
      <c r="G89" s="39"/>
    </row>
    <row r="90" spans="1:7" ht="15.75">
      <c r="A90" s="25"/>
      <c r="B90" s="25"/>
      <c r="C90" s="25"/>
      <c r="D90" s="25"/>
      <c r="E90" s="39"/>
      <c r="F90" s="39"/>
      <c r="G90" s="39"/>
    </row>
    <row r="91" spans="1:7" ht="15.75">
      <c r="A91" s="25"/>
      <c r="B91" s="25"/>
      <c r="C91" s="25"/>
      <c r="D91" s="25"/>
      <c r="E91" s="39"/>
      <c r="F91" s="39"/>
      <c r="G91" s="39"/>
    </row>
    <row r="92" spans="1:7" ht="15.75">
      <c r="A92" s="25"/>
      <c r="B92" s="25"/>
      <c r="C92" s="25"/>
      <c r="D92" s="25"/>
      <c r="E92" s="39"/>
      <c r="F92" s="39"/>
      <c r="G92" s="39"/>
    </row>
    <row r="93" spans="1:7" ht="15.75">
      <c r="A93" s="25"/>
      <c r="B93" s="25"/>
      <c r="C93" s="25"/>
      <c r="D93" s="25"/>
      <c r="E93" s="39"/>
      <c r="F93" s="39"/>
      <c r="G93" s="39"/>
    </row>
    <row r="94" spans="1:7" ht="15.75">
      <c r="A94" s="25"/>
      <c r="B94" s="25"/>
      <c r="C94" s="25"/>
      <c r="D94" s="25"/>
      <c r="E94" s="39"/>
      <c r="F94" s="39"/>
      <c r="G94" s="39"/>
    </row>
    <row r="95" spans="1:7" ht="15.75">
      <c r="A95" s="25"/>
      <c r="B95" s="25"/>
      <c r="C95" s="25"/>
      <c r="D95" s="25"/>
      <c r="E95" s="39"/>
      <c r="F95" s="39"/>
      <c r="G95" s="39"/>
    </row>
    <row r="96" spans="1:7" ht="15.75">
      <c r="A96" s="25"/>
      <c r="B96" s="25"/>
      <c r="C96" s="25"/>
      <c r="D96" s="25"/>
      <c r="E96" s="39"/>
      <c r="F96" s="39"/>
      <c r="G96" s="39"/>
    </row>
    <row r="97" spans="1:7" ht="15.75">
      <c r="A97" s="25"/>
      <c r="B97" s="25"/>
      <c r="C97" s="25"/>
      <c r="D97" s="25"/>
      <c r="E97" s="39"/>
      <c r="F97" s="39"/>
      <c r="G97" s="39"/>
    </row>
    <row r="98" spans="1:7" ht="15.75">
      <c r="A98" s="25"/>
      <c r="B98" s="25"/>
      <c r="C98" s="25"/>
      <c r="D98" s="25"/>
      <c r="E98" s="39"/>
      <c r="F98" s="39"/>
      <c r="G98" s="39"/>
    </row>
    <row r="99" spans="1:7" ht="15.75">
      <c r="A99" s="25"/>
      <c r="B99" s="25"/>
      <c r="C99" s="25"/>
      <c r="D99" s="25"/>
      <c r="E99" s="39"/>
      <c r="F99" s="39"/>
      <c r="G99" s="39"/>
    </row>
    <row r="100" spans="1:7" ht="15.75">
      <c r="A100" s="25"/>
      <c r="B100" s="25"/>
      <c r="C100" s="25"/>
      <c r="D100" s="25"/>
      <c r="E100" s="39"/>
      <c r="F100" s="39"/>
      <c r="G100" s="39"/>
    </row>
    <row r="101" spans="1:7" ht="15.75">
      <c r="A101" s="25"/>
      <c r="B101" s="25"/>
      <c r="C101" s="25"/>
      <c r="D101" s="25"/>
      <c r="E101" s="39"/>
      <c r="F101" s="39"/>
      <c r="G101" s="39"/>
    </row>
    <row r="102" spans="1:7" ht="15.75">
      <c r="A102" s="25"/>
      <c r="B102" s="25"/>
      <c r="C102" s="25"/>
      <c r="D102" s="25"/>
      <c r="E102" s="39"/>
      <c r="F102" s="39"/>
      <c r="G102" s="39"/>
    </row>
    <row r="103" spans="1:7" ht="15.75">
      <c r="A103" s="25"/>
      <c r="B103" s="25"/>
      <c r="C103" s="25"/>
      <c r="D103" s="25"/>
      <c r="E103" s="39"/>
      <c r="F103" s="39"/>
      <c r="G103" s="39"/>
    </row>
    <row r="104" spans="1:7" ht="15.75">
      <c r="A104" s="25"/>
      <c r="B104" s="25"/>
      <c r="C104" s="25"/>
      <c r="D104" s="25"/>
      <c r="E104" s="39"/>
      <c r="F104" s="39"/>
      <c r="G104" s="39"/>
    </row>
    <row r="105" spans="1:7" ht="15.75">
      <c r="A105" s="25"/>
      <c r="B105" s="25"/>
      <c r="C105" s="25"/>
      <c r="D105" s="25"/>
      <c r="E105" s="39"/>
      <c r="F105" s="39"/>
      <c r="G105" s="39"/>
    </row>
    <row r="106" spans="1:7" ht="15.75">
      <c r="A106" s="25"/>
      <c r="B106" s="25"/>
      <c r="C106" s="25"/>
      <c r="D106" s="25"/>
      <c r="E106" s="39"/>
      <c r="F106" s="39"/>
      <c r="G106" s="39"/>
    </row>
    <row r="107" spans="1:7" ht="15.75">
      <c r="A107" s="25"/>
      <c r="B107" s="25"/>
      <c r="C107" s="25"/>
      <c r="D107" s="25"/>
      <c r="E107" s="39"/>
      <c r="F107" s="39"/>
      <c r="G107" s="39"/>
    </row>
    <row r="108" spans="1:7" ht="15.75">
      <c r="A108" s="25"/>
      <c r="B108" s="25"/>
      <c r="C108" s="25"/>
      <c r="D108" s="25"/>
      <c r="E108" s="39"/>
      <c r="F108" s="39"/>
      <c r="G108" s="39"/>
    </row>
    <row r="109" spans="1:7" ht="15.75">
      <c r="A109" s="25"/>
      <c r="B109" s="25"/>
      <c r="C109" s="25"/>
      <c r="D109" s="25"/>
      <c r="E109" s="39"/>
      <c r="F109" s="39"/>
      <c r="G109" s="39"/>
    </row>
    <row r="110" spans="1:7" ht="15.75">
      <c r="A110" s="25"/>
      <c r="B110" s="25"/>
      <c r="C110" s="25"/>
      <c r="D110" s="25"/>
      <c r="E110" s="39"/>
      <c r="F110" s="39"/>
      <c r="G110" s="39"/>
    </row>
    <row r="111" spans="1:7" ht="15.75">
      <c r="A111" s="25"/>
      <c r="B111" s="25"/>
      <c r="C111" s="25"/>
      <c r="D111" s="25"/>
      <c r="E111" s="39"/>
      <c r="F111" s="39"/>
      <c r="G111" s="39"/>
    </row>
    <row r="112" spans="1:7" ht="15.75">
      <c r="A112" s="25"/>
      <c r="B112" s="25"/>
      <c r="C112" s="25"/>
      <c r="D112" s="25"/>
      <c r="E112" s="39"/>
      <c r="F112" s="39"/>
      <c r="G112" s="39"/>
    </row>
    <row r="113" spans="1:7" ht="15.75">
      <c r="A113" s="25"/>
      <c r="B113" s="25"/>
      <c r="C113" s="25"/>
      <c r="D113" s="25"/>
      <c r="E113" s="39"/>
      <c r="F113" s="39"/>
      <c r="G113" s="39"/>
    </row>
    <row r="114" spans="1:7" ht="15.75">
      <c r="A114" s="25"/>
      <c r="B114" s="25"/>
      <c r="C114" s="25"/>
      <c r="D114" s="25"/>
      <c r="E114" s="39"/>
      <c r="F114" s="39"/>
      <c r="G114" s="39"/>
    </row>
    <row r="115" spans="1:7" ht="15.75">
      <c r="A115" s="25"/>
      <c r="B115" s="25"/>
      <c r="C115" s="25"/>
      <c r="D115" s="25"/>
      <c r="E115" s="39"/>
      <c r="F115" s="39"/>
      <c r="G115" s="39"/>
    </row>
    <row r="116" spans="1:7" ht="15.75">
      <c r="A116" s="25"/>
      <c r="B116" s="25"/>
      <c r="C116" s="25"/>
      <c r="D116" s="25"/>
      <c r="E116" s="39"/>
      <c r="F116" s="39"/>
      <c r="G116" s="39"/>
    </row>
    <row r="117" spans="1:7" ht="15.75">
      <c r="A117" s="25"/>
      <c r="B117" s="25"/>
      <c r="C117" s="25"/>
      <c r="D117" s="25"/>
      <c r="E117" s="39"/>
      <c r="F117" s="39"/>
      <c r="G117" s="39"/>
    </row>
    <row r="118" spans="1:7" ht="15.75">
      <c r="A118" s="25"/>
      <c r="B118" s="25"/>
      <c r="C118" s="25"/>
      <c r="D118" s="25"/>
      <c r="E118" s="39"/>
      <c r="F118" s="39"/>
      <c r="G118" s="39"/>
    </row>
    <row r="119" spans="1:7" ht="15.75">
      <c r="A119" s="25"/>
      <c r="B119" s="25"/>
      <c r="C119" s="25"/>
      <c r="D119" s="25"/>
      <c r="E119" s="39"/>
      <c r="F119" s="39"/>
      <c r="G119" s="39"/>
    </row>
    <row r="120" spans="1:7" ht="15.75">
      <c r="A120" s="25"/>
      <c r="B120" s="25"/>
      <c r="C120" s="25"/>
      <c r="D120" s="25"/>
      <c r="E120" s="39"/>
      <c r="F120" s="39"/>
      <c r="G120" s="39"/>
    </row>
    <row r="121" spans="1:7" ht="15.75">
      <c r="A121" s="25"/>
      <c r="B121" s="25"/>
      <c r="C121" s="25"/>
      <c r="D121" s="25"/>
      <c r="E121" s="39"/>
      <c r="F121" s="39"/>
      <c r="G121" s="39"/>
    </row>
    <row r="122" spans="1:7" ht="15.75">
      <c r="A122" s="25"/>
      <c r="B122" s="25"/>
      <c r="C122" s="25"/>
      <c r="D122" s="25"/>
      <c r="E122" s="39"/>
      <c r="F122" s="39"/>
      <c r="G122" s="39"/>
    </row>
    <row r="123" spans="1:7" ht="15.75">
      <c r="A123" s="25"/>
      <c r="B123" s="25"/>
      <c r="C123" s="25"/>
      <c r="D123" s="25"/>
      <c r="E123" s="39"/>
      <c r="F123" s="39"/>
      <c r="G123" s="39"/>
    </row>
    <row r="124" spans="1:7" ht="15.75">
      <c r="A124" s="25"/>
      <c r="B124" s="25"/>
      <c r="C124" s="25"/>
      <c r="D124" s="25"/>
      <c r="E124" s="39"/>
      <c r="F124" s="39"/>
      <c r="G124" s="39"/>
    </row>
    <row r="125" spans="1:7" ht="15.75">
      <c r="A125" s="25"/>
      <c r="B125" s="25"/>
      <c r="C125" s="25"/>
      <c r="D125" s="25"/>
      <c r="E125" s="39"/>
      <c r="F125" s="39"/>
      <c r="G125" s="39"/>
    </row>
    <row r="126" spans="1:7" ht="15.75">
      <c r="A126" s="25"/>
      <c r="B126" s="25"/>
      <c r="C126" s="25"/>
      <c r="D126" s="25"/>
      <c r="E126" s="39"/>
      <c r="F126" s="39"/>
      <c r="G126" s="39"/>
    </row>
    <row r="127" spans="1:7" ht="15.75">
      <c r="A127" s="25"/>
      <c r="B127" s="25"/>
      <c r="C127" s="25"/>
      <c r="D127" s="25"/>
      <c r="E127" s="39"/>
      <c r="F127" s="39"/>
      <c r="G127" s="39"/>
    </row>
    <row r="128" spans="1:7" ht="15.75">
      <c r="A128" s="25"/>
      <c r="B128" s="25"/>
      <c r="C128" s="25"/>
      <c r="D128" s="25"/>
      <c r="E128" s="39"/>
      <c r="F128" s="39"/>
      <c r="G128" s="39"/>
    </row>
    <row r="129" spans="1:7" ht="15.75">
      <c r="A129" s="25"/>
      <c r="B129" s="25"/>
      <c r="C129" s="25"/>
      <c r="D129" s="25"/>
      <c r="E129" s="39"/>
      <c r="F129" s="39"/>
      <c r="G129" s="39"/>
    </row>
    <row r="130" spans="1:7" ht="15.75">
      <c r="A130" s="25"/>
      <c r="B130" s="25"/>
      <c r="C130" s="25"/>
      <c r="D130" s="25"/>
      <c r="E130" s="39"/>
      <c r="F130" s="39"/>
      <c r="G130" s="39"/>
    </row>
    <row r="131" spans="1:7" ht="15.75">
      <c r="A131" s="25"/>
      <c r="B131" s="25"/>
      <c r="C131" s="25"/>
      <c r="D131" s="25"/>
      <c r="E131" s="39"/>
      <c r="F131" s="39"/>
      <c r="G131" s="39"/>
    </row>
    <row r="132" spans="1:7" ht="15.75">
      <c r="A132" s="25"/>
      <c r="B132" s="25"/>
      <c r="C132" s="25"/>
      <c r="D132" s="25"/>
      <c r="E132" s="39"/>
      <c r="F132" s="39"/>
      <c r="G132" s="39"/>
    </row>
    <row r="133" spans="1:7" ht="15.75">
      <c r="A133" s="25"/>
      <c r="B133" s="25"/>
      <c r="C133" s="25"/>
      <c r="D133" s="25"/>
      <c r="E133" s="39"/>
      <c r="F133" s="39"/>
      <c r="G133" s="39"/>
    </row>
    <row r="134" spans="1:7" ht="15.75">
      <c r="A134" s="25"/>
      <c r="B134" s="25"/>
      <c r="C134" s="25"/>
      <c r="D134" s="25"/>
      <c r="E134" s="39"/>
      <c r="F134" s="39"/>
      <c r="G134" s="39"/>
    </row>
    <row r="135" spans="1:7" ht="15.75">
      <c r="A135" s="25"/>
      <c r="B135" s="25"/>
      <c r="C135" s="25"/>
      <c r="D135" s="25"/>
      <c r="E135" s="39"/>
      <c r="F135" s="39"/>
      <c r="G135" s="39"/>
    </row>
    <row r="136" spans="1:7" ht="15.75">
      <c r="A136" s="25"/>
      <c r="B136" s="25"/>
      <c r="C136" s="25"/>
      <c r="D136" s="25"/>
      <c r="E136" s="39"/>
      <c r="F136" s="39"/>
      <c r="G136" s="39"/>
    </row>
    <row r="137" spans="1:7" ht="15.75">
      <c r="A137" s="25"/>
      <c r="B137" s="25"/>
      <c r="C137" s="25"/>
      <c r="D137" s="25"/>
      <c r="E137" s="39"/>
      <c r="F137" s="39"/>
      <c r="G137" s="39"/>
    </row>
    <row r="138" spans="1:7" ht="15.75">
      <c r="A138" s="25"/>
      <c r="B138" s="25"/>
      <c r="C138" s="25"/>
      <c r="D138" s="25"/>
      <c r="E138" s="39"/>
      <c r="F138" s="39"/>
      <c r="G138" s="39"/>
    </row>
    <row r="139" spans="1:7" ht="15.75">
      <c r="A139" s="25"/>
      <c r="B139" s="25"/>
      <c r="C139" s="25"/>
      <c r="D139" s="25"/>
      <c r="E139" s="39"/>
      <c r="F139" s="39"/>
      <c r="G139" s="39"/>
    </row>
    <row r="140" spans="1:7" ht="15.75">
      <c r="A140" s="25"/>
      <c r="B140" s="25"/>
      <c r="C140" s="25"/>
      <c r="D140" s="25"/>
      <c r="E140" s="39"/>
      <c r="F140" s="39"/>
      <c r="G140" s="39"/>
    </row>
    <row r="141" spans="1:7" ht="15.75">
      <c r="A141" s="25"/>
      <c r="B141" s="25"/>
      <c r="C141" s="25"/>
      <c r="D141" s="25"/>
      <c r="E141" s="39"/>
      <c r="F141" s="39"/>
      <c r="G141" s="39"/>
    </row>
    <row r="142" spans="1:7" ht="15.75">
      <c r="A142" s="25"/>
      <c r="B142" s="25"/>
      <c r="C142" s="25"/>
      <c r="D142" s="25"/>
      <c r="E142" s="39"/>
      <c r="F142" s="39"/>
      <c r="G142" s="39"/>
    </row>
    <row r="143" spans="1:7" ht="15.75">
      <c r="A143" s="25"/>
      <c r="B143" s="25"/>
      <c r="C143" s="25"/>
      <c r="D143" s="25"/>
      <c r="E143" s="39"/>
      <c r="F143" s="39"/>
      <c r="G143" s="39"/>
    </row>
    <row r="144" spans="1:7" ht="15.75">
      <c r="A144" s="25"/>
      <c r="B144" s="25"/>
      <c r="C144" s="25"/>
      <c r="D144" s="25"/>
      <c r="E144" s="39"/>
      <c r="F144" s="39"/>
      <c r="G144" s="39"/>
    </row>
    <row r="145" spans="1:7" ht="15.75">
      <c r="A145" s="25"/>
      <c r="B145" s="25"/>
      <c r="C145" s="25"/>
      <c r="D145" s="25"/>
      <c r="E145" s="39"/>
      <c r="F145" s="39"/>
      <c r="G145" s="39"/>
    </row>
    <row r="146" spans="1:7" ht="15.75">
      <c r="A146" s="25"/>
      <c r="B146" s="25"/>
      <c r="C146" s="25"/>
      <c r="D146" s="25"/>
      <c r="E146" s="39"/>
      <c r="F146" s="39"/>
      <c r="G146" s="39"/>
    </row>
    <row r="147" spans="1:7" ht="15.75">
      <c r="A147" s="25"/>
      <c r="B147" s="25"/>
      <c r="C147" s="25"/>
      <c r="D147" s="25"/>
      <c r="E147" s="39"/>
      <c r="F147" s="39"/>
      <c r="G147" s="39"/>
    </row>
    <row r="148" spans="1:7" ht="15.75">
      <c r="A148" s="25"/>
      <c r="B148" s="25"/>
      <c r="C148" s="25"/>
      <c r="D148" s="25"/>
      <c r="E148" s="39"/>
      <c r="F148" s="39"/>
      <c r="G148" s="39"/>
    </row>
    <row r="149" spans="1:7" ht="15.75">
      <c r="A149" s="25"/>
      <c r="B149" s="25"/>
      <c r="C149" s="25"/>
      <c r="D149" s="25"/>
      <c r="E149" s="39"/>
      <c r="F149" s="39"/>
      <c r="G149" s="39"/>
    </row>
    <row r="150" spans="1:7" ht="15.75">
      <c r="A150" s="25"/>
      <c r="B150" s="25"/>
      <c r="C150" s="25"/>
      <c r="D150" s="25"/>
      <c r="E150" s="39"/>
      <c r="F150" s="39"/>
      <c r="G150" s="39"/>
    </row>
    <row r="151" spans="1:7" ht="15.75">
      <c r="A151" s="25"/>
      <c r="B151" s="25"/>
      <c r="C151" s="25"/>
      <c r="D151" s="25"/>
      <c r="E151" s="39"/>
      <c r="F151" s="39"/>
      <c r="G151" s="39"/>
    </row>
    <row r="152" spans="1:7" ht="15.75">
      <c r="A152" s="25"/>
      <c r="B152" s="25"/>
      <c r="C152" s="25"/>
      <c r="D152" s="25"/>
      <c r="E152" s="39"/>
      <c r="F152" s="39"/>
      <c r="G152" s="39"/>
    </row>
    <row r="153" spans="1:7" ht="15.75">
      <c r="A153" s="25"/>
      <c r="B153" s="25"/>
      <c r="C153" s="25"/>
      <c r="D153" s="25"/>
      <c r="E153" s="39"/>
      <c r="F153" s="39"/>
      <c r="G153" s="39"/>
    </row>
    <row r="154" spans="1:7" ht="15.75">
      <c r="A154" s="25"/>
      <c r="B154" s="25"/>
      <c r="C154" s="25"/>
      <c r="D154" s="25"/>
      <c r="E154" s="39"/>
      <c r="F154" s="39"/>
      <c r="G154" s="39"/>
    </row>
    <row r="155" spans="1:7" ht="15.75">
      <c r="A155" s="25"/>
      <c r="B155" s="25"/>
      <c r="C155" s="25"/>
      <c r="D155" s="25"/>
      <c r="E155" s="39"/>
      <c r="F155" s="39"/>
      <c r="G155" s="39"/>
    </row>
    <row r="156" spans="1:7" ht="15.75">
      <c r="A156" s="25"/>
      <c r="B156" s="25"/>
      <c r="C156" s="25"/>
      <c r="D156" s="25"/>
      <c r="E156" s="39"/>
      <c r="F156" s="39"/>
      <c r="G156" s="39"/>
    </row>
    <row r="157" spans="1:7" ht="15.75">
      <c r="A157" s="25"/>
      <c r="B157" s="25"/>
      <c r="C157" s="25"/>
      <c r="D157" s="25"/>
      <c r="E157" s="39"/>
      <c r="F157" s="39"/>
      <c r="G157" s="39"/>
    </row>
    <row r="158" spans="1:7" ht="15.75">
      <c r="A158" s="25"/>
      <c r="B158" s="25"/>
      <c r="C158" s="25"/>
      <c r="D158" s="25"/>
      <c r="E158" s="39"/>
      <c r="F158" s="39"/>
      <c r="G158" s="39"/>
    </row>
    <row r="159" spans="1:7" ht="15.75">
      <c r="A159" s="25"/>
      <c r="B159" s="25"/>
      <c r="C159" s="25"/>
      <c r="D159" s="25"/>
      <c r="E159" s="39"/>
      <c r="F159" s="39"/>
      <c r="G159" s="39"/>
    </row>
    <row r="160" spans="1:7" ht="15.75">
      <c r="A160" s="25"/>
      <c r="B160" s="25"/>
      <c r="C160" s="25"/>
      <c r="D160" s="25"/>
      <c r="E160" s="39"/>
      <c r="F160" s="39"/>
      <c r="G160" s="39"/>
    </row>
    <row r="161" spans="1:7" ht="15.75">
      <c r="A161" s="25"/>
      <c r="B161" s="25"/>
      <c r="C161" s="25"/>
      <c r="D161" s="25"/>
      <c r="E161" s="39"/>
      <c r="F161" s="39"/>
      <c r="G161" s="39"/>
    </row>
    <row r="162" spans="1:7" ht="15.75">
      <c r="A162" s="25"/>
      <c r="B162" s="25"/>
      <c r="C162" s="25"/>
      <c r="D162" s="25"/>
      <c r="E162" s="39"/>
      <c r="F162" s="39"/>
      <c r="G162" s="39"/>
    </row>
    <row r="163" spans="1:7" ht="15.75">
      <c r="A163" s="25"/>
      <c r="B163" s="25"/>
      <c r="C163" s="25"/>
      <c r="D163" s="25"/>
      <c r="E163" s="39"/>
      <c r="F163" s="39"/>
      <c r="G163" s="39"/>
    </row>
    <row r="164" spans="1:7" ht="15.75">
      <c r="A164" s="25"/>
      <c r="B164" s="25"/>
      <c r="C164" s="25"/>
      <c r="D164" s="25"/>
      <c r="E164" s="39"/>
      <c r="F164" s="39"/>
      <c r="G164" s="39"/>
    </row>
    <row r="165" spans="1:7" ht="15.75">
      <c r="A165" s="25"/>
      <c r="B165" s="25"/>
      <c r="C165" s="25"/>
      <c r="D165" s="25"/>
      <c r="E165" s="39"/>
      <c r="F165" s="39"/>
      <c r="G165" s="39"/>
    </row>
    <row r="166" spans="1:7" ht="15.75">
      <c r="A166" s="25"/>
      <c r="B166" s="25"/>
      <c r="C166" s="25"/>
      <c r="D166" s="25"/>
      <c r="E166" s="39"/>
      <c r="F166" s="39"/>
      <c r="G166" s="39"/>
    </row>
    <row r="167" spans="1:7" ht="15.75">
      <c r="A167" s="25"/>
      <c r="B167" s="25"/>
      <c r="C167" s="25"/>
      <c r="D167" s="25"/>
      <c r="E167" s="39"/>
      <c r="F167" s="39"/>
      <c r="G167" s="39"/>
    </row>
    <row r="168" spans="1:7" ht="15.75">
      <c r="A168" s="25"/>
      <c r="B168" s="25"/>
      <c r="C168" s="25"/>
      <c r="D168" s="25"/>
      <c r="E168" s="39"/>
      <c r="F168" s="39"/>
      <c r="G168" s="39"/>
    </row>
    <row r="169" spans="1:7" ht="15.75">
      <c r="A169" s="25"/>
      <c r="B169" s="25"/>
      <c r="C169" s="25"/>
      <c r="D169" s="25"/>
      <c r="E169" s="39"/>
      <c r="F169" s="39"/>
      <c r="G169" s="39"/>
    </row>
    <row r="170" spans="1:7" ht="15.75">
      <c r="A170" s="25"/>
      <c r="B170" s="25"/>
      <c r="C170" s="25"/>
      <c r="D170" s="25"/>
      <c r="E170" s="39"/>
      <c r="F170" s="39"/>
      <c r="G170" s="39"/>
    </row>
    <row r="171" spans="1:7" ht="15.75">
      <c r="A171" s="25"/>
      <c r="B171" s="25"/>
      <c r="C171" s="25"/>
      <c r="D171" s="25"/>
      <c r="E171" s="39"/>
      <c r="F171" s="39"/>
      <c r="G171" s="39"/>
    </row>
    <row r="172" spans="1:7" ht="15.75">
      <c r="A172" s="25"/>
      <c r="B172" s="25"/>
      <c r="C172" s="25"/>
      <c r="D172" s="25"/>
      <c r="E172" s="39"/>
      <c r="F172" s="39"/>
      <c r="G172" s="39"/>
    </row>
    <row r="173" spans="1:7" ht="15.75">
      <c r="A173" s="25"/>
      <c r="B173" s="25"/>
      <c r="C173" s="25"/>
      <c r="D173" s="25"/>
      <c r="E173" s="39"/>
      <c r="F173" s="39"/>
      <c r="G173" s="39"/>
    </row>
    <row r="174" spans="1:7" ht="15.75">
      <c r="A174" s="25"/>
      <c r="B174" s="25"/>
      <c r="C174" s="25"/>
      <c r="D174" s="25"/>
      <c r="E174" s="39"/>
      <c r="F174" s="39"/>
      <c r="G174" s="39"/>
    </row>
    <row r="175" spans="1:7" ht="15.75">
      <c r="A175" s="25"/>
      <c r="B175" s="25"/>
      <c r="C175" s="25"/>
      <c r="D175" s="25"/>
      <c r="E175" s="39"/>
      <c r="F175" s="39"/>
      <c r="G175" s="39"/>
    </row>
    <row r="176" spans="1:7" ht="15.75">
      <c r="A176" s="25"/>
      <c r="B176" s="25"/>
      <c r="C176" s="25"/>
      <c r="D176" s="25"/>
      <c r="E176" s="39"/>
      <c r="F176" s="39"/>
      <c r="G176" s="39"/>
    </row>
    <row r="177" spans="1:7" ht="15.75">
      <c r="A177" s="25"/>
      <c r="B177" s="25"/>
      <c r="C177" s="25"/>
      <c r="D177" s="25"/>
      <c r="E177" s="39"/>
      <c r="F177" s="39"/>
      <c r="G177" s="39"/>
    </row>
    <row r="178" spans="1:7" ht="15.75">
      <c r="A178" s="25"/>
      <c r="B178" s="25"/>
      <c r="C178" s="25"/>
      <c r="D178" s="25"/>
      <c r="E178" s="39"/>
      <c r="F178" s="39"/>
      <c r="G178" s="39"/>
    </row>
    <row r="179" spans="1:7" ht="15.75">
      <c r="A179" s="25"/>
      <c r="B179" s="25"/>
      <c r="C179" s="25"/>
      <c r="D179" s="25"/>
      <c r="E179" s="39"/>
      <c r="F179" s="39"/>
      <c r="G179" s="39"/>
    </row>
    <row r="180" spans="1:7" ht="15.75">
      <c r="A180" s="25"/>
      <c r="B180" s="25"/>
      <c r="C180" s="25"/>
      <c r="D180" s="25"/>
      <c r="E180" s="39"/>
      <c r="F180" s="39"/>
      <c r="G180" s="39"/>
    </row>
    <row r="181" spans="1:7" ht="15.75">
      <c r="A181" s="25"/>
      <c r="B181" s="25"/>
      <c r="C181" s="25"/>
      <c r="D181" s="25"/>
      <c r="E181" s="39"/>
      <c r="F181" s="39"/>
      <c r="G181" s="39"/>
    </row>
    <row r="182" spans="1:7" ht="15.75">
      <c r="A182" s="25"/>
      <c r="B182" s="25"/>
      <c r="C182" s="25"/>
      <c r="D182" s="25"/>
      <c r="E182" s="39"/>
      <c r="F182" s="39"/>
      <c r="G182" s="39"/>
    </row>
    <row r="183" spans="1:7" ht="15.75">
      <c r="A183" s="25"/>
      <c r="B183" s="25"/>
      <c r="C183" s="25"/>
      <c r="D183" s="25"/>
      <c r="E183" s="39"/>
      <c r="F183" s="39"/>
      <c r="G183" s="39"/>
    </row>
    <row r="184" spans="1:7" ht="15.75">
      <c r="A184" s="25"/>
      <c r="B184" s="25"/>
      <c r="C184" s="25"/>
      <c r="D184" s="25"/>
      <c r="E184" s="39"/>
      <c r="F184" s="39"/>
      <c r="G184" s="39"/>
    </row>
    <row r="185" spans="1:7" ht="15.75">
      <c r="A185" s="25"/>
      <c r="B185" s="25"/>
      <c r="C185" s="25"/>
      <c r="D185" s="25"/>
      <c r="E185" s="39"/>
      <c r="F185" s="39"/>
      <c r="G185" s="39"/>
    </row>
    <row r="186" spans="1:7" ht="15.75">
      <c r="A186" s="25"/>
      <c r="B186" s="25"/>
      <c r="C186" s="25"/>
      <c r="D186" s="25"/>
      <c r="E186" s="39"/>
      <c r="F186" s="39"/>
      <c r="G186" s="39"/>
    </row>
    <row r="187" spans="1:7" ht="15.75">
      <c r="A187" s="25"/>
      <c r="B187" s="25"/>
      <c r="C187" s="25"/>
      <c r="D187" s="25"/>
      <c r="E187" s="39"/>
      <c r="F187" s="39"/>
      <c r="G187" s="39"/>
    </row>
    <row r="188" spans="1:7" ht="15.75">
      <c r="A188" s="25"/>
      <c r="B188" s="25"/>
      <c r="C188" s="25"/>
      <c r="D188" s="25"/>
      <c r="E188" s="39"/>
      <c r="F188" s="39"/>
      <c r="G188" s="39"/>
    </row>
    <row r="189" spans="1:7" ht="15.75">
      <c r="A189" s="25"/>
      <c r="B189" s="25"/>
      <c r="C189" s="25"/>
      <c r="D189" s="25"/>
      <c r="E189" s="39"/>
      <c r="F189" s="39"/>
      <c r="G189" s="39"/>
    </row>
    <row r="190" spans="1:7" ht="15.75">
      <c r="A190" s="25"/>
      <c r="B190" s="25"/>
      <c r="C190" s="25"/>
      <c r="D190" s="25"/>
      <c r="E190" s="39"/>
      <c r="F190" s="39"/>
      <c r="G190" s="39"/>
    </row>
    <row r="191" spans="1:7" ht="15.75">
      <c r="A191" s="25"/>
      <c r="B191" s="25"/>
      <c r="C191" s="25"/>
      <c r="D191" s="25"/>
      <c r="E191" s="39"/>
      <c r="F191" s="39"/>
      <c r="G191" s="39"/>
    </row>
    <row r="192" spans="1:7" ht="15.75">
      <c r="A192" s="25"/>
      <c r="B192" s="25"/>
      <c r="C192" s="25"/>
      <c r="D192" s="25"/>
      <c r="E192" s="39"/>
      <c r="F192" s="39"/>
      <c r="G192" s="39"/>
    </row>
    <row r="193" spans="1:7" ht="15.75">
      <c r="A193" s="25"/>
      <c r="B193" s="25"/>
      <c r="C193" s="25"/>
      <c r="D193" s="25"/>
      <c r="E193" s="39"/>
      <c r="F193" s="39"/>
      <c r="G193" s="39"/>
    </row>
    <row r="194" spans="1:7" ht="15.75">
      <c r="A194" s="25"/>
      <c r="B194" s="25"/>
      <c r="C194" s="25"/>
      <c r="D194" s="25"/>
      <c r="E194" s="39"/>
      <c r="F194" s="39"/>
      <c r="G194" s="39"/>
    </row>
    <row r="195" spans="1:7" ht="15.75">
      <c r="A195" s="25"/>
      <c r="B195" s="25"/>
      <c r="C195" s="25"/>
      <c r="D195" s="25"/>
      <c r="E195" s="39"/>
      <c r="F195" s="39"/>
      <c r="G195" s="39"/>
    </row>
    <row r="196" spans="1:7" ht="15.75">
      <c r="A196" s="25"/>
      <c r="B196" s="25"/>
      <c r="C196" s="25"/>
      <c r="D196" s="25"/>
      <c r="E196" s="39"/>
      <c r="F196" s="39"/>
      <c r="G196" s="39"/>
    </row>
    <row r="197" spans="1:7" ht="15.75">
      <c r="A197" s="25"/>
      <c r="B197" s="25"/>
      <c r="C197" s="25"/>
      <c r="D197" s="25"/>
      <c r="E197" s="39"/>
      <c r="F197" s="39"/>
      <c r="G197" s="39"/>
    </row>
    <row r="198" spans="1:7" ht="15.75">
      <c r="A198" s="25"/>
      <c r="B198" s="25"/>
      <c r="C198" s="25"/>
      <c r="D198" s="25"/>
      <c r="E198" s="39"/>
      <c r="F198" s="39"/>
      <c r="G198" s="39"/>
    </row>
    <row r="199" spans="1:7" ht="15.75">
      <c r="A199" s="25"/>
      <c r="B199" s="25"/>
      <c r="C199" s="25"/>
      <c r="D199" s="25"/>
      <c r="E199" s="39"/>
      <c r="F199" s="39"/>
      <c r="G199" s="39"/>
    </row>
    <row r="200" spans="1:7" ht="15.75">
      <c r="A200" s="25"/>
      <c r="B200" s="25"/>
      <c r="C200" s="25"/>
      <c r="D200" s="25"/>
      <c r="E200" s="39"/>
      <c r="F200" s="39"/>
      <c r="G200" s="39"/>
    </row>
    <row r="201" spans="1:7" ht="15.75">
      <c r="A201" s="25"/>
      <c r="B201" s="25"/>
      <c r="C201" s="25"/>
      <c r="D201" s="25"/>
      <c r="E201" s="39"/>
      <c r="F201" s="39"/>
      <c r="G201" s="39"/>
    </row>
    <row r="202" spans="1:7" ht="15.75">
      <c r="A202" s="25"/>
      <c r="B202" s="25"/>
      <c r="C202" s="25"/>
      <c r="D202" s="25"/>
      <c r="E202" s="39"/>
      <c r="F202" s="39"/>
      <c r="G202" s="39"/>
    </row>
    <row r="203" spans="1:7" ht="15.75">
      <c r="A203" s="25"/>
      <c r="B203" s="25"/>
      <c r="C203" s="25"/>
      <c r="D203" s="25"/>
      <c r="E203" s="39"/>
      <c r="F203" s="39"/>
      <c r="G203" s="39"/>
    </row>
    <row r="204" spans="1:7" ht="15.75">
      <c r="A204" s="25"/>
      <c r="B204" s="25"/>
      <c r="C204" s="25"/>
      <c r="D204" s="25"/>
      <c r="E204" s="39"/>
      <c r="F204" s="39"/>
      <c r="G204" s="39"/>
    </row>
    <row r="205" spans="1:7" ht="15.75">
      <c r="A205" s="25"/>
      <c r="B205" s="25"/>
      <c r="C205" s="25"/>
      <c r="D205" s="25"/>
      <c r="E205" s="39"/>
      <c r="F205" s="39"/>
      <c r="G205" s="39"/>
    </row>
    <row r="206" spans="1:7" ht="15.75">
      <c r="A206" s="25"/>
      <c r="B206" s="25"/>
      <c r="C206" s="25"/>
      <c r="D206" s="25"/>
      <c r="E206" s="39"/>
      <c r="F206" s="39"/>
      <c r="G206" s="39"/>
    </row>
    <row r="207" spans="1:7" ht="15.75">
      <c r="A207" s="25"/>
      <c r="B207" s="25"/>
      <c r="C207" s="25"/>
      <c r="D207" s="25"/>
      <c r="E207" s="39"/>
      <c r="F207" s="39"/>
      <c r="G207" s="39"/>
    </row>
    <row r="208" spans="1:7" ht="15.75">
      <c r="A208" s="25"/>
      <c r="B208" s="25"/>
      <c r="C208" s="25"/>
      <c r="D208" s="25"/>
      <c r="E208" s="39"/>
      <c r="F208" s="39"/>
      <c r="G208" s="39"/>
    </row>
    <row r="209" spans="1:7" ht="15.75">
      <c r="A209" s="25"/>
      <c r="B209" s="25"/>
      <c r="C209" s="25"/>
      <c r="D209" s="25"/>
      <c r="E209" s="39"/>
      <c r="F209" s="39"/>
      <c r="G209" s="39"/>
    </row>
    <row r="210" spans="1:7" ht="15.75">
      <c r="A210" s="25"/>
      <c r="B210" s="25"/>
      <c r="C210" s="25"/>
      <c r="D210" s="25"/>
      <c r="E210" s="39"/>
      <c r="F210" s="39"/>
      <c r="G210" s="39"/>
    </row>
    <row r="211" spans="1:7" ht="15.75">
      <c r="A211" s="25"/>
      <c r="B211" s="25"/>
      <c r="C211" s="25"/>
      <c r="D211" s="25"/>
      <c r="E211" s="39"/>
      <c r="F211" s="39"/>
      <c r="G211" s="39"/>
    </row>
    <row r="212" spans="1:7" ht="15.75">
      <c r="A212" s="25"/>
      <c r="B212" s="25"/>
      <c r="C212" s="25"/>
      <c r="D212" s="25"/>
      <c r="E212" s="39"/>
      <c r="F212" s="39"/>
      <c r="G212" s="39"/>
    </row>
    <row r="213" spans="1:7" ht="15.75">
      <c r="A213" s="25"/>
      <c r="B213" s="25"/>
      <c r="C213" s="25"/>
      <c r="D213" s="25"/>
      <c r="E213" s="39"/>
      <c r="F213" s="39"/>
      <c r="G213" s="39"/>
    </row>
    <row r="214" spans="1:7" ht="15.75">
      <c r="A214" s="25"/>
      <c r="B214" s="25"/>
      <c r="C214" s="25"/>
      <c r="D214" s="25"/>
      <c r="E214" s="39"/>
      <c r="F214" s="39"/>
      <c r="G214" s="39"/>
    </row>
    <row r="215" spans="1:7" ht="15.75">
      <c r="A215" s="25"/>
      <c r="B215" s="25"/>
      <c r="C215" s="25"/>
      <c r="D215" s="25"/>
      <c r="E215" s="39"/>
      <c r="F215" s="39"/>
      <c r="G215" s="39"/>
    </row>
    <row r="216" spans="1:7" ht="15.75">
      <c r="A216" s="25"/>
      <c r="B216" s="25"/>
      <c r="C216" s="25"/>
      <c r="D216" s="25"/>
      <c r="E216" s="39"/>
      <c r="F216" s="39"/>
      <c r="G216" s="39"/>
    </row>
    <row r="217" spans="1:7" ht="15.75">
      <c r="A217" s="25"/>
      <c r="B217" s="25"/>
      <c r="C217" s="25"/>
      <c r="D217" s="25"/>
      <c r="E217" s="39"/>
      <c r="F217" s="39"/>
      <c r="G217" s="39"/>
    </row>
    <row r="218" spans="1:7" ht="15.75">
      <c r="A218" s="25"/>
      <c r="B218" s="25"/>
      <c r="C218" s="25"/>
      <c r="D218" s="25"/>
      <c r="E218" s="39"/>
      <c r="F218" s="39"/>
      <c r="G218" s="39"/>
    </row>
    <row r="219" spans="1:7" ht="15.75">
      <c r="A219" s="25"/>
      <c r="B219" s="25"/>
      <c r="C219" s="25"/>
      <c r="D219" s="25"/>
      <c r="E219" s="39"/>
      <c r="F219" s="39"/>
      <c r="G219" s="39"/>
    </row>
    <row r="220" spans="1:7" ht="15.75">
      <c r="A220" s="25"/>
      <c r="B220" s="25"/>
      <c r="C220" s="25"/>
      <c r="D220" s="25"/>
      <c r="E220" s="39"/>
      <c r="F220" s="39"/>
      <c r="G220" s="39"/>
    </row>
    <row r="221" spans="1:7" ht="15.75">
      <c r="A221" s="25"/>
      <c r="B221" s="25"/>
      <c r="C221" s="25"/>
      <c r="D221" s="25"/>
      <c r="E221" s="39"/>
      <c r="F221" s="39"/>
      <c r="G221" s="39"/>
    </row>
    <row r="222" spans="1:7" ht="15.75">
      <c r="A222" s="25"/>
      <c r="B222" s="25"/>
      <c r="C222" s="25"/>
      <c r="D222" s="25"/>
      <c r="E222" s="39"/>
      <c r="F222" s="39"/>
      <c r="G222" s="39"/>
    </row>
    <row r="223" spans="1:7" ht="15.75">
      <c r="A223" s="25"/>
      <c r="B223" s="25"/>
      <c r="C223" s="25"/>
      <c r="D223" s="25"/>
      <c r="E223" s="39"/>
      <c r="F223" s="39"/>
      <c r="G223" s="39"/>
    </row>
    <row r="224" spans="1:7" ht="15.75">
      <c r="A224" s="25"/>
      <c r="B224" s="25"/>
      <c r="C224" s="25"/>
      <c r="D224" s="25"/>
      <c r="E224" s="39"/>
      <c r="F224" s="39"/>
      <c r="G224" s="39"/>
    </row>
    <row r="225" spans="1:7" ht="15.75">
      <c r="A225" s="25"/>
      <c r="B225" s="25"/>
      <c r="C225" s="25"/>
      <c r="D225" s="25"/>
      <c r="E225" s="39"/>
      <c r="F225" s="39"/>
      <c r="G225" s="39"/>
    </row>
    <row r="226" spans="1:7" ht="15.75">
      <c r="A226" s="25"/>
      <c r="B226" s="25"/>
      <c r="C226" s="25"/>
      <c r="D226" s="25"/>
      <c r="E226" s="39"/>
      <c r="F226" s="39"/>
      <c r="G226" s="39"/>
    </row>
    <row r="227" spans="1:7" ht="15.75">
      <c r="A227" s="25"/>
      <c r="B227" s="25"/>
      <c r="C227" s="25"/>
      <c r="D227" s="25"/>
      <c r="E227" s="39"/>
      <c r="F227" s="39"/>
      <c r="G227" s="39"/>
    </row>
    <row r="228" spans="1:7" ht="15.75">
      <c r="A228" s="25"/>
      <c r="B228" s="25"/>
      <c r="C228" s="25"/>
      <c r="D228" s="25"/>
      <c r="E228" s="39"/>
      <c r="F228" s="39"/>
      <c r="G228" s="39"/>
    </row>
    <row r="229" spans="1:7" ht="15.75">
      <c r="A229" s="25"/>
      <c r="B229" s="25"/>
      <c r="C229" s="25"/>
      <c r="D229" s="25"/>
      <c r="E229" s="39"/>
      <c r="F229" s="39"/>
      <c r="G229" s="39"/>
    </row>
    <row r="230" spans="1:7" ht="15.75">
      <c r="A230" s="25"/>
      <c r="B230" s="25"/>
      <c r="C230" s="25"/>
      <c r="D230" s="25"/>
      <c r="E230" s="39"/>
      <c r="F230" s="39"/>
      <c r="G230" s="39"/>
    </row>
    <row r="231" spans="1:7" ht="15.75">
      <c r="A231" s="25"/>
      <c r="B231" s="25"/>
      <c r="C231" s="25"/>
      <c r="D231" s="25"/>
      <c r="E231" s="39"/>
      <c r="F231" s="39"/>
      <c r="G231" s="39"/>
    </row>
    <row r="232" spans="1:7" ht="15.75">
      <c r="A232" s="25"/>
      <c r="B232" s="25"/>
      <c r="C232" s="25"/>
      <c r="D232" s="25"/>
      <c r="E232" s="39"/>
      <c r="F232" s="39"/>
      <c r="G232" s="39"/>
    </row>
    <row r="233" spans="1:7" ht="15.75">
      <c r="A233" s="25"/>
      <c r="B233" s="25"/>
      <c r="C233" s="25"/>
      <c r="D233" s="25"/>
      <c r="E233" s="39"/>
      <c r="F233" s="39"/>
      <c r="G233" s="39"/>
    </row>
    <row r="234" spans="1:7" ht="15.75">
      <c r="A234" s="25"/>
      <c r="B234" s="25"/>
      <c r="C234" s="25"/>
      <c r="D234" s="25"/>
      <c r="E234" s="39"/>
      <c r="F234" s="39"/>
      <c r="G234" s="39"/>
    </row>
    <row r="235" spans="1:7" ht="15.75">
      <c r="A235" s="25"/>
      <c r="B235" s="25"/>
      <c r="C235" s="25"/>
      <c r="D235" s="25"/>
      <c r="E235" s="39"/>
      <c r="F235" s="39"/>
      <c r="G235" s="39"/>
    </row>
    <row r="236" spans="1:7" ht="15.75">
      <c r="A236" s="25"/>
      <c r="B236" s="25"/>
      <c r="C236" s="25"/>
      <c r="D236" s="25"/>
      <c r="E236" s="39"/>
      <c r="F236" s="39"/>
      <c r="G236" s="39"/>
    </row>
    <row r="237" spans="1:7" ht="15.75">
      <c r="A237" s="25"/>
      <c r="B237" s="25"/>
      <c r="C237" s="25"/>
      <c r="D237" s="25"/>
      <c r="E237" s="39"/>
      <c r="F237" s="39"/>
      <c r="G237" s="39"/>
    </row>
    <row r="238" spans="1:7" ht="15.75">
      <c r="A238" s="25"/>
      <c r="B238" s="25"/>
      <c r="C238" s="25"/>
      <c r="D238" s="25"/>
      <c r="E238" s="39"/>
      <c r="F238" s="39"/>
      <c r="G238" s="39"/>
    </row>
    <row r="239" spans="1:7" ht="15.75">
      <c r="A239" s="25"/>
      <c r="B239" s="25"/>
      <c r="C239" s="25"/>
      <c r="D239" s="25"/>
      <c r="E239" s="39"/>
      <c r="F239" s="39"/>
      <c r="G239" s="39"/>
    </row>
    <row r="240" spans="1:7" ht="15.75">
      <c r="A240" s="25"/>
      <c r="B240" s="25"/>
      <c r="C240" s="25"/>
      <c r="D240" s="25"/>
      <c r="E240" s="39"/>
      <c r="F240" s="39"/>
      <c r="G240" s="39"/>
    </row>
    <row r="241" spans="1:7" ht="15.75">
      <c r="A241" s="25"/>
      <c r="B241" s="25"/>
      <c r="C241" s="25"/>
      <c r="D241" s="25"/>
      <c r="E241" s="39"/>
      <c r="F241" s="39"/>
      <c r="G241" s="39"/>
    </row>
    <row r="242" spans="1:7" ht="15.75">
      <c r="A242" s="25"/>
      <c r="B242" s="25"/>
      <c r="C242" s="25"/>
      <c r="D242" s="25"/>
      <c r="E242" s="39"/>
      <c r="F242" s="39"/>
      <c r="G242" s="39"/>
    </row>
    <row r="243" spans="1:7" ht="15.75">
      <c r="A243" s="25"/>
      <c r="B243" s="25"/>
      <c r="C243" s="25"/>
      <c r="D243" s="25"/>
      <c r="E243" s="39"/>
      <c r="F243" s="39"/>
      <c r="G243" s="39"/>
    </row>
    <row r="244" spans="1:7" ht="15.75">
      <c r="A244" s="25"/>
      <c r="B244" s="25"/>
      <c r="C244" s="25"/>
      <c r="D244" s="25"/>
      <c r="E244" s="39"/>
      <c r="F244" s="39"/>
      <c r="G244" s="39"/>
    </row>
    <row r="245" spans="1:7" ht="15.75">
      <c r="A245" s="25"/>
      <c r="B245" s="25"/>
      <c r="C245" s="25"/>
      <c r="D245" s="25"/>
      <c r="E245" s="39"/>
      <c r="F245" s="39"/>
      <c r="G245" s="39"/>
    </row>
    <row r="246" spans="1:7" ht="15.75">
      <c r="A246" s="25"/>
      <c r="B246" s="25"/>
      <c r="C246" s="25"/>
      <c r="D246" s="25"/>
      <c r="E246" s="39"/>
      <c r="F246" s="39"/>
      <c r="G246" s="39"/>
    </row>
    <row r="247" spans="1:7" ht="15.75">
      <c r="A247" s="25"/>
      <c r="B247" s="25"/>
      <c r="C247" s="25"/>
      <c r="D247" s="25"/>
      <c r="E247" s="39"/>
      <c r="F247" s="39"/>
      <c r="G247" s="39"/>
    </row>
    <row r="248" spans="1:7" ht="15.75">
      <c r="A248" s="25"/>
      <c r="B248" s="25"/>
      <c r="C248" s="25"/>
      <c r="D248" s="25"/>
      <c r="E248" s="39"/>
      <c r="F248" s="39"/>
      <c r="G248" s="39"/>
    </row>
    <row r="249" spans="1:7" ht="15.75">
      <c r="A249" s="25"/>
      <c r="B249" s="25"/>
      <c r="C249" s="25"/>
      <c r="D249" s="25"/>
      <c r="E249" s="39"/>
      <c r="F249" s="39"/>
      <c r="G249" s="39"/>
    </row>
    <row r="250" spans="1:7" ht="15.75">
      <c r="A250" s="25"/>
      <c r="B250" s="25"/>
      <c r="C250" s="25"/>
      <c r="D250" s="25"/>
      <c r="E250" s="39"/>
      <c r="F250" s="39"/>
      <c r="G250" s="39"/>
    </row>
    <row r="251" spans="1:7" ht="15.75">
      <c r="A251" s="25"/>
      <c r="B251" s="25"/>
      <c r="C251" s="25"/>
      <c r="D251" s="25"/>
      <c r="E251" s="39"/>
      <c r="F251" s="39"/>
      <c r="G251" s="39"/>
    </row>
    <row r="252" spans="1:7" ht="15.75">
      <c r="A252" s="25"/>
      <c r="B252" s="25"/>
      <c r="C252" s="25"/>
      <c r="D252" s="25"/>
      <c r="E252" s="39"/>
      <c r="F252" s="39"/>
      <c r="G252" s="39"/>
    </row>
    <row r="253" spans="1:7" ht="15.75">
      <c r="A253" s="25"/>
      <c r="B253" s="25"/>
      <c r="C253" s="25"/>
      <c r="D253" s="25"/>
      <c r="E253" s="39"/>
      <c r="F253" s="39"/>
      <c r="G253" s="39"/>
    </row>
    <row r="254" spans="1:7" ht="15.75">
      <c r="A254" s="25"/>
      <c r="B254" s="25"/>
      <c r="C254" s="25"/>
      <c r="D254" s="25"/>
      <c r="E254" s="39"/>
      <c r="F254" s="39"/>
      <c r="G254" s="39"/>
    </row>
    <row r="255" spans="1:7" ht="15.75">
      <c r="A255" s="25"/>
      <c r="B255" s="25"/>
      <c r="C255" s="25"/>
      <c r="D255" s="25"/>
      <c r="E255" s="39"/>
      <c r="F255" s="39"/>
      <c r="G255" s="39"/>
    </row>
    <row r="256" spans="1:7" ht="15.75">
      <c r="A256" s="25"/>
      <c r="B256" s="25"/>
      <c r="C256" s="25"/>
      <c r="D256" s="25"/>
      <c r="E256" s="39"/>
      <c r="F256" s="39"/>
      <c r="G256" s="39"/>
    </row>
    <row r="257" spans="1:7" ht="15.75">
      <c r="A257" s="25"/>
      <c r="B257" s="25"/>
      <c r="C257" s="25"/>
      <c r="D257" s="25"/>
      <c r="E257" s="39"/>
      <c r="F257" s="39"/>
      <c r="G257" s="39"/>
    </row>
    <row r="258" spans="1:7" ht="15.75">
      <c r="A258" s="25"/>
      <c r="B258" s="25"/>
      <c r="C258" s="25"/>
      <c r="D258" s="25"/>
      <c r="E258" s="39"/>
      <c r="F258" s="39"/>
      <c r="G258" s="39"/>
    </row>
    <row r="259" spans="1:7" ht="15.75">
      <c r="A259" s="25"/>
      <c r="B259" s="25"/>
      <c r="C259" s="25"/>
      <c r="D259" s="25"/>
      <c r="E259" s="39"/>
      <c r="F259" s="39"/>
      <c r="G259" s="39"/>
    </row>
    <row r="260" spans="1:7" ht="15.75">
      <c r="A260" s="25"/>
      <c r="B260" s="25"/>
      <c r="C260" s="25"/>
      <c r="D260" s="25"/>
      <c r="E260" s="39"/>
      <c r="F260" s="39"/>
      <c r="G260" s="39"/>
    </row>
    <row r="261" spans="1:7" ht="15.75">
      <c r="A261" s="25"/>
      <c r="B261" s="25"/>
      <c r="C261" s="25"/>
      <c r="D261" s="25"/>
      <c r="E261" s="39"/>
      <c r="F261" s="39"/>
      <c r="G261" s="39"/>
    </row>
    <row r="262" spans="1:7" ht="15.75">
      <c r="A262" s="25"/>
      <c r="B262" s="25"/>
      <c r="C262" s="25"/>
      <c r="D262" s="25"/>
      <c r="E262" s="39"/>
      <c r="F262" s="39"/>
      <c r="G262" s="39"/>
    </row>
    <row r="263" spans="1:7" ht="15.75">
      <c r="A263" s="25"/>
      <c r="B263" s="25"/>
      <c r="C263" s="25"/>
      <c r="D263" s="25"/>
      <c r="E263" s="39"/>
      <c r="F263" s="39"/>
      <c r="G263" s="39"/>
    </row>
    <row r="264" spans="1:7" ht="15.75">
      <c r="A264" s="25"/>
      <c r="B264" s="25"/>
      <c r="C264" s="25"/>
      <c r="D264" s="25"/>
      <c r="E264" s="39"/>
      <c r="F264" s="39"/>
      <c r="G264" s="39"/>
    </row>
    <row r="265" spans="1:7" ht="15.75">
      <c r="A265" s="25"/>
      <c r="B265" s="25"/>
      <c r="C265" s="25"/>
      <c r="D265" s="25"/>
      <c r="E265" s="39"/>
      <c r="F265" s="39"/>
      <c r="G265" s="39"/>
    </row>
    <row r="266" spans="1:7" ht="15.75">
      <c r="A266" s="25"/>
      <c r="B266" s="25"/>
      <c r="C266" s="25"/>
      <c r="D266" s="25"/>
      <c r="E266" s="39"/>
      <c r="F266" s="39"/>
      <c r="G266" s="39"/>
    </row>
    <row r="267" spans="1:7" ht="15.75">
      <c r="A267" s="25"/>
      <c r="B267" s="25"/>
      <c r="C267" s="25"/>
      <c r="D267" s="25"/>
      <c r="E267" s="39"/>
      <c r="F267" s="39"/>
      <c r="G267" s="39"/>
    </row>
    <row r="268" spans="1:7" ht="15.75">
      <c r="A268" s="25"/>
      <c r="B268" s="25"/>
      <c r="C268" s="25"/>
      <c r="D268" s="25"/>
      <c r="E268" s="39"/>
      <c r="F268" s="39"/>
      <c r="G268" s="39"/>
    </row>
    <row r="269" spans="1:7" ht="15.75">
      <c r="A269" s="25"/>
      <c r="B269" s="25"/>
      <c r="C269" s="25"/>
      <c r="D269" s="25"/>
      <c r="E269" s="39"/>
      <c r="F269" s="39"/>
      <c r="G269" s="39"/>
    </row>
    <row r="270" spans="1:7" ht="15.75">
      <c r="A270" s="25"/>
      <c r="B270" s="25"/>
      <c r="C270" s="25"/>
      <c r="D270" s="25"/>
      <c r="E270" s="39"/>
      <c r="F270" s="39"/>
      <c r="G270" s="39"/>
    </row>
    <row r="271" spans="1:7" ht="15.75">
      <c r="A271" s="25"/>
      <c r="B271" s="25"/>
      <c r="C271" s="25"/>
      <c r="D271" s="25"/>
      <c r="E271" s="39"/>
      <c r="F271" s="39"/>
      <c r="G271" s="39"/>
    </row>
    <row r="272" spans="1:7" ht="15.75">
      <c r="A272" s="25"/>
      <c r="B272" s="25"/>
      <c r="C272" s="25"/>
      <c r="D272" s="25"/>
      <c r="E272" s="39"/>
      <c r="F272" s="39"/>
      <c r="G272" s="39"/>
    </row>
    <row r="273" spans="1:7" ht="15.75">
      <c r="A273" s="25"/>
      <c r="B273" s="25"/>
      <c r="C273" s="25"/>
      <c r="D273" s="25"/>
      <c r="E273" s="39"/>
      <c r="F273" s="39"/>
      <c r="G273" s="39"/>
    </row>
    <row r="274" spans="1:7" ht="15.75">
      <c r="A274" s="25"/>
      <c r="B274" s="25"/>
      <c r="C274" s="25"/>
      <c r="D274" s="25"/>
      <c r="E274" s="39"/>
      <c r="F274" s="39"/>
      <c r="G274" s="39"/>
    </row>
    <row r="275" spans="1:7" ht="15.75">
      <c r="A275" s="25"/>
      <c r="B275" s="25"/>
      <c r="C275" s="25"/>
      <c r="D275" s="25"/>
      <c r="E275" s="39"/>
      <c r="F275" s="39"/>
      <c r="G275" s="39"/>
    </row>
    <row r="276" spans="1:7" ht="15.75">
      <c r="A276" s="25"/>
      <c r="B276" s="25"/>
      <c r="C276" s="25"/>
      <c r="D276" s="25"/>
      <c r="E276" s="39"/>
      <c r="F276" s="39"/>
      <c r="G276" s="39"/>
    </row>
    <row r="277" spans="1:7" ht="15.75">
      <c r="A277" s="25"/>
      <c r="B277" s="25"/>
      <c r="C277" s="25"/>
      <c r="D277" s="25"/>
      <c r="E277" s="39"/>
      <c r="F277" s="39"/>
      <c r="G277" s="39"/>
    </row>
    <row r="278" spans="1:7" ht="15.75">
      <c r="A278" s="25"/>
      <c r="B278" s="25"/>
      <c r="C278" s="25"/>
      <c r="D278" s="25"/>
      <c r="E278" s="39"/>
      <c r="F278" s="39"/>
      <c r="G278" s="39"/>
    </row>
    <row r="279" spans="1:7" ht="15.75">
      <c r="A279" s="25"/>
      <c r="B279" s="25"/>
      <c r="C279" s="25"/>
      <c r="D279" s="25"/>
      <c r="E279" s="39"/>
      <c r="F279" s="39"/>
      <c r="G279" s="39"/>
    </row>
    <row r="280" spans="1:7" ht="15.75">
      <c r="A280" s="25"/>
      <c r="B280" s="25"/>
      <c r="C280" s="25"/>
      <c r="D280" s="25"/>
      <c r="E280" s="39"/>
      <c r="F280" s="39"/>
      <c r="G280" s="39"/>
    </row>
    <row r="281" spans="1:7" ht="15.75">
      <c r="A281" s="25"/>
      <c r="B281" s="25"/>
      <c r="C281" s="25"/>
      <c r="D281" s="25"/>
      <c r="E281" s="39"/>
      <c r="F281" s="39"/>
      <c r="G281" s="39"/>
    </row>
    <row r="282" spans="1:7" ht="15.75">
      <c r="A282" s="25"/>
      <c r="B282" s="25"/>
      <c r="C282" s="25"/>
      <c r="D282" s="25"/>
      <c r="E282" s="39"/>
      <c r="F282" s="39"/>
      <c r="G282" s="39"/>
    </row>
    <row r="283" spans="1:7" ht="15.75">
      <c r="A283" s="25"/>
      <c r="B283" s="25"/>
      <c r="C283" s="25"/>
      <c r="D283" s="25"/>
      <c r="E283" s="39"/>
      <c r="F283" s="39"/>
      <c r="G283" s="39"/>
    </row>
    <row r="284" spans="1:7" ht="15.75">
      <c r="A284" s="25"/>
      <c r="B284" s="25"/>
      <c r="C284" s="25"/>
      <c r="D284" s="25"/>
      <c r="E284" s="39"/>
      <c r="F284" s="39"/>
      <c r="G284" s="39"/>
    </row>
    <row r="285" spans="1:7" ht="15.75">
      <c r="A285" s="25"/>
      <c r="B285" s="25"/>
      <c r="C285" s="25"/>
      <c r="D285" s="25"/>
      <c r="E285" s="39"/>
      <c r="F285" s="39"/>
      <c r="G285" s="39"/>
    </row>
    <row r="286" spans="1:7" ht="15.75">
      <c r="A286" s="25"/>
      <c r="B286" s="25"/>
      <c r="C286" s="25"/>
      <c r="D286" s="25"/>
      <c r="E286" s="39"/>
      <c r="F286" s="39"/>
      <c r="G286" s="39"/>
    </row>
    <row r="287" spans="1:7" ht="15.75">
      <c r="A287" s="25"/>
      <c r="B287" s="25"/>
      <c r="C287" s="25"/>
      <c r="D287" s="25"/>
      <c r="E287" s="39"/>
      <c r="F287" s="39"/>
      <c r="G287" s="39"/>
    </row>
    <row r="288" spans="1:7" ht="15.75">
      <c r="A288" s="25"/>
      <c r="B288" s="25"/>
      <c r="C288" s="25"/>
      <c r="D288" s="25"/>
      <c r="E288" s="39"/>
      <c r="F288" s="39"/>
      <c r="G288" s="39"/>
    </row>
    <row r="289" spans="1:7" ht="15.75">
      <c r="A289" s="25"/>
      <c r="B289" s="25"/>
      <c r="C289" s="25"/>
      <c r="D289" s="25"/>
      <c r="E289" s="39"/>
      <c r="F289" s="39"/>
      <c r="G289" s="39"/>
    </row>
    <row r="290" spans="1:7" ht="15.75">
      <c r="A290" s="25"/>
      <c r="B290" s="25"/>
      <c r="C290" s="25"/>
      <c r="D290" s="25"/>
      <c r="E290" s="39"/>
      <c r="F290" s="39"/>
      <c r="G290" s="39"/>
    </row>
    <row r="291" spans="1:7" ht="15.75">
      <c r="A291" s="25"/>
      <c r="B291" s="25"/>
      <c r="C291" s="25"/>
      <c r="D291" s="25"/>
      <c r="E291" s="39"/>
      <c r="F291" s="39"/>
      <c r="G291" s="39"/>
    </row>
    <row r="292" spans="1:7" ht="15.75">
      <c r="A292" s="25"/>
      <c r="B292" s="25"/>
      <c r="C292" s="25"/>
      <c r="D292" s="25"/>
      <c r="E292" s="39"/>
      <c r="F292" s="39"/>
      <c r="G292" s="39"/>
    </row>
    <row r="293" spans="1:7" ht="15.75">
      <c r="A293" s="25"/>
      <c r="B293" s="25"/>
      <c r="C293" s="25"/>
      <c r="D293" s="25"/>
      <c r="E293" s="39"/>
      <c r="F293" s="39"/>
      <c r="G293" s="39"/>
    </row>
    <row r="294" spans="1:7" ht="15.75">
      <c r="A294" s="25"/>
      <c r="B294" s="25"/>
      <c r="C294" s="25"/>
      <c r="D294" s="25"/>
      <c r="E294" s="39"/>
      <c r="F294" s="39"/>
      <c r="G294" s="39"/>
    </row>
    <row r="295" spans="1:7" ht="15.75">
      <c r="A295" s="25"/>
      <c r="B295" s="25"/>
      <c r="C295" s="25"/>
      <c r="D295" s="25"/>
      <c r="E295" s="39"/>
      <c r="F295" s="39"/>
      <c r="G295" s="39"/>
    </row>
    <row r="296" spans="1:7" ht="15.75">
      <c r="A296" s="25"/>
      <c r="B296" s="25"/>
      <c r="C296" s="25"/>
      <c r="D296" s="25"/>
      <c r="E296" s="39"/>
      <c r="F296" s="39"/>
      <c r="G296" s="39"/>
    </row>
    <row r="297" spans="1:7" ht="15.75">
      <c r="A297" s="25"/>
      <c r="B297" s="25"/>
      <c r="C297" s="25"/>
      <c r="D297" s="25"/>
      <c r="E297" s="39"/>
      <c r="F297" s="39"/>
      <c r="G297" s="39"/>
    </row>
    <row r="298" spans="1:7" ht="15.75">
      <c r="A298" s="25"/>
      <c r="B298" s="25"/>
      <c r="C298" s="25"/>
      <c r="D298" s="25"/>
      <c r="E298" s="39"/>
      <c r="F298" s="39"/>
      <c r="G298" s="39"/>
    </row>
    <row r="299" spans="1:7" ht="15.75">
      <c r="A299" s="25"/>
      <c r="B299" s="25"/>
      <c r="C299" s="25"/>
      <c r="D299" s="25"/>
      <c r="E299" s="39"/>
      <c r="F299" s="39"/>
      <c r="G299" s="39"/>
    </row>
    <row r="300" spans="1:7" ht="15.75">
      <c r="A300" s="25"/>
      <c r="B300" s="25"/>
      <c r="C300" s="25"/>
      <c r="D300" s="25"/>
      <c r="E300" s="39"/>
      <c r="F300" s="39"/>
      <c r="G300" s="39"/>
    </row>
    <row r="301" spans="1:7" ht="15.75">
      <c r="A301" s="25"/>
      <c r="B301" s="25"/>
      <c r="C301" s="25"/>
      <c r="D301" s="25"/>
      <c r="E301" s="39"/>
      <c r="F301" s="39"/>
      <c r="G301" s="39"/>
    </row>
    <row r="302" spans="1:7" ht="15.75">
      <c r="A302" s="25"/>
      <c r="B302" s="25"/>
      <c r="C302" s="25"/>
      <c r="D302" s="25"/>
      <c r="E302" s="39"/>
      <c r="F302" s="39"/>
      <c r="G302" s="39"/>
    </row>
    <row r="303" spans="1:7" ht="15.75">
      <c r="A303" s="25"/>
      <c r="B303" s="25"/>
      <c r="C303" s="25"/>
      <c r="D303" s="25"/>
      <c r="E303" s="39"/>
      <c r="F303" s="39"/>
      <c r="G303" s="39"/>
    </row>
    <row r="304" spans="1:7" ht="15.75">
      <c r="A304" s="25"/>
      <c r="B304" s="25"/>
      <c r="C304" s="25"/>
      <c r="D304" s="25"/>
      <c r="E304" s="39"/>
      <c r="F304" s="39"/>
      <c r="G304" s="39"/>
    </row>
    <row r="305" spans="1:7" ht="15.75">
      <c r="A305" s="25"/>
      <c r="B305" s="25"/>
      <c r="C305" s="25"/>
      <c r="D305" s="25"/>
      <c r="E305" s="39"/>
      <c r="F305" s="39"/>
      <c r="G305" s="39"/>
    </row>
    <row r="306" spans="1:7" ht="15.75">
      <c r="A306" s="25"/>
      <c r="B306" s="25"/>
      <c r="C306" s="25"/>
      <c r="D306" s="25"/>
      <c r="E306" s="39"/>
      <c r="F306" s="39"/>
      <c r="G306" s="39"/>
    </row>
    <row r="307" spans="1:7" ht="15.75">
      <c r="A307" s="25"/>
      <c r="B307" s="25"/>
      <c r="C307" s="25"/>
      <c r="D307" s="25"/>
      <c r="E307" s="39"/>
      <c r="F307" s="39"/>
      <c r="G307" s="39"/>
    </row>
    <row r="308" spans="1:7" ht="15.75">
      <c r="A308" s="25"/>
      <c r="B308" s="25"/>
      <c r="C308" s="25"/>
      <c r="D308" s="25"/>
      <c r="E308" s="39"/>
      <c r="F308" s="39"/>
      <c r="G308" s="39"/>
    </row>
    <row r="309" spans="1:7" ht="15.75">
      <c r="A309" s="25"/>
      <c r="B309" s="25"/>
      <c r="C309" s="25"/>
      <c r="D309" s="25"/>
      <c r="E309" s="39"/>
      <c r="F309" s="39"/>
      <c r="G309" s="39"/>
    </row>
    <row r="310" spans="1:7" ht="15.75">
      <c r="A310" s="25"/>
      <c r="B310" s="25"/>
      <c r="C310" s="25"/>
      <c r="D310" s="25"/>
      <c r="E310" s="39"/>
      <c r="F310" s="39"/>
      <c r="G310" s="39"/>
    </row>
    <row r="311" spans="1:7" ht="15.75">
      <c r="A311" s="25"/>
      <c r="B311" s="25"/>
      <c r="C311" s="25"/>
      <c r="D311" s="25"/>
      <c r="E311" s="39"/>
      <c r="F311" s="39"/>
      <c r="G311" s="39"/>
    </row>
    <row r="312" spans="1:7" ht="15.75">
      <c r="A312" s="25"/>
      <c r="B312" s="25"/>
      <c r="C312" s="25"/>
      <c r="D312" s="25"/>
      <c r="E312" s="39"/>
      <c r="F312" s="39"/>
      <c r="G312" s="39"/>
    </row>
    <row r="313" spans="1:7" ht="15.75">
      <c r="A313" s="25"/>
      <c r="B313" s="25"/>
      <c r="C313" s="25"/>
      <c r="D313" s="25"/>
      <c r="E313" s="39"/>
      <c r="F313" s="39"/>
      <c r="G313" s="39"/>
    </row>
    <row r="314" spans="1:7" ht="15.75">
      <c r="A314" s="25"/>
      <c r="B314" s="25"/>
      <c r="C314" s="25"/>
      <c r="D314" s="25"/>
      <c r="E314" s="39"/>
      <c r="F314" s="39"/>
      <c r="G314" s="39"/>
    </row>
    <row r="315" spans="1:7" ht="15.75">
      <c r="A315" s="25"/>
      <c r="B315" s="25"/>
      <c r="C315" s="25"/>
      <c r="D315" s="25"/>
      <c r="E315" s="39"/>
      <c r="F315" s="39"/>
      <c r="G315" s="39"/>
    </row>
    <row r="316" spans="1:7" ht="15.75">
      <c r="A316" s="25"/>
      <c r="B316" s="25"/>
      <c r="C316" s="25"/>
      <c r="D316" s="25"/>
      <c r="E316" s="39"/>
      <c r="F316" s="39"/>
      <c r="G316" s="39"/>
    </row>
    <row r="317" spans="1:7" ht="15.75">
      <c r="A317" s="25"/>
      <c r="B317" s="25"/>
      <c r="C317" s="25"/>
      <c r="D317" s="25"/>
      <c r="E317" s="39"/>
      <c r="F317" s="39"/>
      <c r="G317" s="39"/>
    </row>
    <row r="318" spans="1:7" ht="15.75">
      <c r="A318" s="25"/>
      <c r="B318" s="25"/>
      <c r="C318" s="25"/>
      <c r="D318" s="25"/>
      <c r="E318" s="39"/>
      <c r="F318" s="39"/>
      <c r="G318" s="39"/>
    </row>
    <row r="319" spans="1:7" ht="15.75">
      <c r="A319" s="25"/>
      <c r="B319" s="25"/>
      <c r="C319" s="25"/>
      <c r="D319" s="25"/>
      <c r="E319" s="39"/>
      <c r="F319" s="39"/>
      <c r="G319" s="39"/>
    </row>
    <row r="320" spans="1:7" ht="15.75">
      <c r="A320" s="25"/>
      <c r="B320" s="25"/>
      <c r="C320" s="25"/>
      <c r="D320" s="25"/>
      <c r="E320" s="39"/>
      <c r="F320" s="39"/>
      <c r="G320" s="39"/>
    </row>
    <row r="321" spans="1:7" ht="15.75">
      <c r="A321" s="25"/>
      <c r="B321" s="25"/>
      <c r="C321" s="25"/>
      <c r="D321" s="25"/>
      <c r="E321" s="39"/>
      <c r="F321" s="39"/>
      <c r="G321" s="39"/>
    </row>
    <row r="322" spans="1:7" ht="15.75">
      <c r="A322" s="25"/>
      <c r="B322" s="25"/>
      <c r="C322" s="25"/>
      <c r="D322" s="25"/>
      <c r="E322" s="39"/>
      <c r="F322" s="39"/>
      <c r="G322" s="39"/>
    </row>
    <row r="323" spans="1:7" ht="15.75">
      <c r="A323" s="25"/>
      <c r="B323" s="25"/>
      <c r="C323" s="25"/>
      <c r="D323" s="25"/>
      <c r="E323" s="39"/>
      <c r="F323" s="39"/>
      <c r="G323" s="39"/>
    </row>
    <row r="324" spans="1:7" ht="15.75">
      <c r="A324" s="25"/>
      <c r="B324" s="25"/>
      <c r="C324" s="25"/>
      <c r="D324" s="25"/>
      <c r="E324" s="39"/>
      <c r="F324" s="39"/>
      <c r="G324" s="39"/>
    </row>
    <row r="325" spans="1:7" ht="15.75">
      <c r="A325" s="25"/>
      <c r="B325" s="25"/>
      <c r="C325" s="25"/>
      <c r="D325" s="25"/>
      <c r="E325" s="39"/>
      <c r="F325" s="39"/>
      <c r="G325" s="39"/>
    </row>
    <row r="326" spans="1:7" ht="15.75">
      <c r="A326" s="25"/>
      <c r="B326" s="25"/>
      <c r="C326" s="25"/>
      <c r="D326" s="25"/>
      <c r="E326" s="39"/>
      <c r="F326" s="39"/>
      <c r="G326" s="39"/>
    </row>
    <row r="327" spans="1:7" ht="15.75">
      <c r="A327" s="25"/>
      <c r="B327" s="25"/>
      <c r="C327" s="25"/>
      <c r="D327" s="25"/>
      <c r="E327" s="39"/>
      <c r="F327" s="39"/>
      <c r="G327" s="39"/>
    </row>
    <row r="328" spans="1:7" ht="15.75">
      <c r="A328" s="25"/>
      <c r="B328" s="25"/>
      <c r="C328" s="25"/>
      <c r="D328" s="25"/>
      <c r="E328" s="39"/>
      <c r="F328" s="39"/>
      <c r="G328" s="39"/>
    </row>
    <row r="329" spans="1:7" ht="15.75">
      <c r="A329" s="25"/>
      <c r="B329" s="25"/>
      <c r="C329" s="25"/>
      <c r="D329" s="25"/>
      <c r="E329" s="39"/>
      <c r="F329" s="39"/>
      <c r="G329" s="39"/>
    </row>
    <row r="330" spans="1:7" ht="15.75">
      <c r="A330" s="25"/>
      <c r="B330" s="25"/>
      <c r="C330" s="25"/>
      <c r="D330" s="25"/>
      <c r="E330" s="39"/>
      <c r="F330" s="39"/>
      <c r="G330" s="39"/>
    </row>
    <row r="331" spans="1:7" ht="15.75">
      <c r="A331" s="25"/>
      <c r="B331" s="25"/>
      <c r="C331" s="25"/>
      <c r="D331" s="25"/>
      <c r="E331" s="39"/>
      <c r="F331" s="39"/>
      <c r="G331" s="39"/>
    </row>
    <row r="332" spans="1:7" ht="15.75">
      <c r="A332" s="25"/>
      <c r="B332" s="25"/>
      <c r="C332" s="25"/>
      <c r="D332" s="25"/>
      <c r="E332" s="39"/>
      <c r="F332" s="39"/>
      <c r="G332" s="39"/>
    </row>
    <row r="333" spans="1:7" ht="15.75">
      <c r="A333" s="25"/>
      <c r="B333" s="25"/>
      <c r="C333" s="25"/>
      <c r="D333" s="25"/>
      <c r="E333" s="39"/>
      <c r="F333" s="39"/>
      <c r="G333" s="39"/>
    </row>
    <row r="334" spans="1:7" ht="15.75">
      <c r="A334" s="25"/>
      <c r="B334" s="25"/>
      <c r="C334" s="25"/>
      <c r="D334" s="25"/>
      <c r="E334" s="39"/>
      <c r="F334" s="39"/>
      <c r="G334" s="39"/>
    </row>
    <row r="335" spans="1:7" ht="15.75">
      <c r="A335" s="25"/>
      <c r="B335" s="25"/>
      <c r="C335" s="25"/>
      <c r="D335" s="25"/>
      <c r="E335" s="39"/>
      <c r="F335" s="39"/>
      <c r="G335" s="39"/>
    </row>
  </sheetData>
  <sheetProtection/>
  <mergeCells count="10">
    <mergeCell ref="A7:I7"/>
    <mergeCell ref="H9:H10"/>
    <mergeCell ref="I9:I10"/>
    <mergeCell ref="A23:A24"/>
    <mergeCell ref="A9:A10"/>
    <mergeCell ref="B9:B10"/>
    <mergeCell ref="C9:C10"/>
    <mergeCell ref="D9:D10"/>
    <mergeCell ref="E9:G9"/>
    <mergeCell ref="H8:I8"/>
  </mergeCells>
  <printOptions/>
  <pageMargins left="0.6692913385826772" right="0.1968503937007874" top="0" bottom="0" header="0.1968503937007874" footer="0.1968503937007874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Дума</cp:lastModifiedBy>
  <cp:lastPrinted>2011-11-25T09:17:37Z</cp:lastPrinted>
  <dcterms:created xsi:type="dcterms:W3CDTF">1996-10-08T23:32:33Z</dcterms:created>
  <dcterms:modified xsi:type="dcterms:W3CDTF">2011-11-25T09:19:10Z</dcterms:modified>
  <cp:category/>
  <cp:version/>
  <cp:contentType/>
  <cp:contentStatus/>
</cp:coreProperties>
</file>